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stanze/Desktop/Arbeit/Projet PBF/Rapport Nov 21/"/>
    </mc:Choice>
  </mc:AlternateContent>
  <xr:revisionPtr revIDLastSave="0" documentId="8_{710B3061-FC5D-E241-8824-3E22DF38691A}" xr6:coauthVersionLast="47" xr6:coauthVersionMax="47" xr10:uidLastSave="{00000000-0000-0000-0000-000000000000}"/>
  <bookViews>
    <workbookView xWindow="0" yWindow="500" windowWidth="28800" windowHeight="163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4" i="1" l="1"/>
  <c r="J102" i="1"/>
  <c r="J121" i="1"/>
  <c r="J186" i="1"/>
  <c r="J185" i="1"/>
  <c r="J82" i="1"/>
  <c r="J81" i="1"/>
  <c r="J66" i="1"/>
  <c r="J65" i="1"/>
  <c r="J63" i="1"/>
  <c r="J61" i="1"/>
  <c r="J122" i="1" l="1"/>
  <c r="J112" i="1"/>
  <c r="J101" i="1"/>
  <c r="J70" i="1"/>
  <c r="H75" i="1"/>
  <c r="H18" i="1"/>
  <c r="F208" i="5" l="1"/>
  <c r="F125" i="5" l="1"/>
  <c r="H27" i="1" l="1"/>
  <c r="H65" i="1" l="1"/>
  <c r="E184" i="1" l="1"/>
  <c r="E78" i="5"/>
  <c r="E67" i="5"/>
  <c r="E65" i="5"/>
  <c r="E196" i="5"/>
  <c r="G214" i="5" l="1"/>
  <c r="G213" i="5"/>
  <c r="G212" i="5"/>
  <c r="G211" i="5"/>
  <c r="G210" i="5"/>
  <c r="F10" i="4" s="1"/>
  <c r="G209" i="5"/>
  <c r="F9" i="4" s="1"/>
  <c r="G208" i="5"/>
  <c r="D215" i="1"/>
  <c r="G215" i="5" l="1"/>
  <c r="G216" i="5" s="1"/>
  <c r="G217" i="5" s="1"/>
  <c r="F8" i="4"/>
  <c r="H198" i="5"/>
  <c r="H191" i="5"/>
  <c r="H175" i="5"/>
  <c r="H156" i="5"/>
  <c r="H120" i="5"/>
  <c r="H78" i="5"/>
  <c r="H42" i="5"/>
  <c r="H41" i="5"/>
  <c r="H40" i="5"/>
  <c r="H39" i="5"/>
  <c r="H34" i="5"/>
  <c r="H33" i="5"/>
  <c r="H31" i="5"/>
  <c r="H30" i="5"/>
  <c r="H29" i="5"/>
  <c r="H28" i="5"/>
  <c r="H23" i="5"/>
  <c r="H22" i="5"/>
  <c r="H21" i="5"/>
  <c r="H20" i="5"/>
  <c r="H19" i="5"/>
  <c r="H18" i="5"/>
  <c r="H17" i="5"/>
  <c r="H187" i="1"/>
  <c r="H186" i="1"/>
  <c r="H185" i="1"/>
  <c r="H184" i="1"/>
  <c r="H188" i="1" l="1"/>
  <c r="F11" i="4"/>
  <c r="F13" i="4"/>
  <c r="D188"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5" i="1"/>
  <c r="H174" i="1"/>
  <c r="H176" i="1"/>
  <c r="H177" i="1"/>
  <c r="H178" i="1"/>
  <c r="H179" i="1"/>
  <c r="H180" i="1"/>
  <c r="H173" i="1"/>
  <c r="H164" i="1"/>
  <c r="H165" i="1"/>
  <c r="H166" i="1"/>
  <c r="H167" i="1"/>
  <c r="H168" i="1"/>
  <c r="H169" i="1"/>
  <c r="H170" i="1"/>
  <c r="H163" i="1"/>
  <c r="H154" i="1"/>
  <c r="H155" i="1"/>
  <c r="H156" i="1"/>
  <c r="H157" i="1"/>
  <c r="H158" i="1"/>
  <c r="H159" i="1"/>
  <c r="H160" i="1"/>
  <c r="H153" i="1"/>
  <c r="H144" i="1"/>
  <c r="H145" i="1"/>
  <c r="H146" i="1"/>
  <c r="H147" i="1"/>
  <c r="H148" i="1"/>
  <c r="H149" i="1"/>
  <c r="H150" i="1"/>
  <c r="H143" i="1"/>
  <c r="H132" i="1"/>
  <c r="H133" i="1"/>
  <c r="H134" i="1"/>
  <c r="H135" i="1"/>
  <c r="H136" i="1"/>
  <c r="H137" i="1"/>
  <c r="H138" i="1"/>
  <c r="H131" i="1"/>
  <c r="H122" i="1"/>
  <c r="H123" i="1"/>
  <c r="H124" i="1"/>
  <c r="H125" i="1"/>
  <c r="H126" i="1"/>
  <c r="H127" i="1"/>
  <c r="H128" i="1"/>
  <c r="H121" i="1"/>
  <c r="H112" i="1"/>
  <c r="H113" i="1"/>
  <c r="H114" i="1"/>
  <c r="H115" i="1"/>
  <c r="H116" i="1"/>
  <c r="H117" i="1"/>
  <c r="H118" i="1"/>
  <c r="H111" i="1"/>
  <c r="H102" i="1"/>
  <c r="H103" i="1"/>
  <c r="H104" i="1"/>
  <c r="H105" i="1"/>
  <c r="H106" i="1"/>
  <c r="H107" i="1"/>
  <c r="H108" i="1"/>
  <c r="H101" i="1"/>
  <c r="H90" i="1"/>
  <c r="H91" i="1"/>
  <c r="H92" i="1"/>
  <c r="H93" i="1"/>
  <c r="H94" i="1"/>
  <c r="H95" i="1"/>
  <c r="H96" i="1"/>
  <c r="H89" i="1"/>
  <c r="H80" i="1"/>
  <c r="H81" i="1"/>
  <c r="H82" i="1"/>
  <c r="H83" i="1"/>
  <c r="H84" i="1"/>
  <c r="H85" i="1"/>
  <c r="H86" i="1"/>
  <c r="H79" i="1"/>
  <c r="H70" i="1"/>
  <c r="H71" i="1"/>
  <c r="H72" i="1"/>
  <c r="H73" i="1"/>
  <c r="H74" i="1"/>
  <c r="H76" i="1"/>
  <c r="H69" i="1"/>
  <c r="H59" i="1"/>
  <c r="H60" i="1"/>
  <c r="H61" i="1"/>
  <c r="H62" i="1"/>
  <c r="H63" i="1"/>
  <c r="H64" i="1"/>
  <c r="H66" i="1"/>
  <c r="H58" i="1"/>
  <c r="H47" i="1"/>
  <c r="H48" i="1"/>
  <c r="H49" i="1"/>
  <c r="H50" i="1"/>
  <c r="H51" i="1"/>
  <c r="H52" i="1"/>
  <c r="H53" i="1"/>
  <c r="H46" i="1"/>
  <c r="H37" i="1"/>
  <c r="H38" i="1"/>
  <c r="H39" i="1"/>
  <c r="H40" i="1"/>
  <c r="H41" i="1"/>
  <c r="H42" i="1"/>
  <c r="H43" i="1"/>
  <c r="H36" i="1"/>
  <c r="H28" i="1"/>
  <c r="H29" i="1"/>
  <c r="H30" i="1"/>
  <c r="H31" i="1"/>
  <c r="H32" i="1"/>
  <c r="H33" i="1"/>
  <c r="H26" i="1"/>
  <c r="H17" i="1"/>
  <c r="H19" i="1"/>
  <c r="H20" i="1"/>
  <c r="H21" i="1"/>
  <c r="H22" i="1"/>
  <c r="H23" i="1"/>
  <c r="H16" i="1"/>
  <c r="F21" i="4"/>
  <c r="C7" i="4"/>
  <c r="F14" i="4"/>
  <c r="F7" i="4"/>
  <c r="G203" i="5"/>
  <c r="G192" i="5"/>
  <c r="G184" i="5"/>
  <c r="G181" i="5"/>
  <c r="G170" i="5"/>
  <c r="G159" i="5"/>
  <c r="G147" i="5"/>
  <c r="G136" i="5"/>
  <c r="G125" i="5"/>
  <c r="G114" i="5"/>
  <c r="G102" i="5"/>
  <c r="G91" i="5"/>
  <c r="G80" i="5"/>
  <c r="G69" i="5"/>
  <c r="G57" i="5"/>
  <c r="G46" i="5"/>
  <c r="G24" i="5"/>
  <c r="G13" i="5"/>
  <c r="G206" i="1"/>
  <c r="G198" i="1"/>
  <c r="G188" i="1"/>
  <c r="G195" i="5" s="1"/>
  <c r="G181" i="1"/>
  <c r="G171" i="1"/>
  <c r="G173" i="5" s="1"/>
  <c r="G161" i="1"/>
  <c r="G162" i="5" s="1"/>
  <c r="G151" i="1"/>
  <c r="G151" i="5" s="1"/>
  <c r="G139" i="1"/>
  <c r="G139" i="5" s="1"/>
  <c r="G129" i="1"/>
  <c r="G128" i="5" s="1"/>
  <c r="G119" i="1"/>
  <c r="G117" i="5" s="1"/>
  <c r="G109" i="1"/>
  <c r="G106" i="5" s="1"/>
  <c r="G97" i="1"/>
  <c r="G94" i="5" s="1"/>
  <c r="G87" i="1"/>
  <c r="G83" i="5" s="1"/>
  <c r="G77" i="1"/>
  <c r="G72" i="5" s="1"/>
  <c r="G67" i="1"/>
  <c r="G61" i="5" s="1"/>
  <c r="G54" i="1"/>
  <c r="G49" i="5" s="1"/>
  <c r="G44" i="1"/>
  <c r="G38" i="5" s="1"/>
  <c r="G34" i="1"/>
  <c r="G27" i="5" s="1"/>
  <c r="G24" i="1"/>
  <c r="I77" i="1" l="1"/>
  <c r="H34" i="1"/>
  <c r="G199" i="1"/>
  <c r="G200" i="1" s="1"/>
  <c r="G201" i="1" s="1"/>
  <c r="H24" i="1"/>
  <c r="G16" i="5"/>
  <c r="I24" i="1"/>
  <c r="F12" i="4"/>
  <c r="H24" i="4"/>
  <c r="H23" i="4"/>
  <c r="H22" i="4"/>
  <c r="G209" i="1" l="1"/>
  <c r="G208" i="1"/>
  <c r="G207" i="1"/>
  <c r="F15" i="4"/>
  <c r="F16" i="4" s="1"/>
  <c r="F17" i="4" s="1"/>
  <c r="G210" i="1" l="1"/>
  <c r="F25" i="4" s="1"/>
  <c r="F22" i="4"/>
  <c r="J188" i="1"/>
  <c r="J181" i="1"/>
  <c r="J171" i="1"/>
  <c r="J161" i="1"/>
  <c r="J151" i="1"/>
  <c r="J139" i="1"/>
  <c r="J129" i="1"/>
  <c r="J119" i="1"/>
  <c r="J109" i="1"/>
  <c r="J97" i="1"/>
  <c r="J87" i="1"/>
  <c r="J77" i="1"/>
  <c r="J67" i="1"/>
  <c r="J54" i="1"/>
  <c r="J44" i="1"/>
  <c r="J34" i="1"/>
  <c r="J24" i="1"/>
  <c r="J212" i="1" l="1"/>
  <c r="J214" i="1" s="1"/>
  <c r="I210" i="1"/>
  <c r="D208" i="5" l="1"/>
  <c r="D21" i="4"/>
  <c r="E21" i="4"/>
  <c r="C21" i="4"/>
  <c r="D7" i="4"/>
  <c r="E7" i="4"/>
  <c r="E214" i="5"/>
  <c r="F214" i="5"/>
  <c r="E213" i="5"/>
  <c r="F213" i="5"/>
  <c r="E212" i="5"/>
  <c r="F212" i="5"/>
  <c r="E211" i="5"/>
  <c r="F211" i="5"/>
  <c r="E210" i="5"/>
  <c r="F210" i="5"/>
  <c r="E209" i="5"/>
  <c r="F209" i="5"/>
  <c r="D210" i="5"/>
  <c r="D211" i="5"/>
  <c r="D212" i="5"/>
  <c r="D213" i="5"/>
  <c r="D214" i="5"/>
  <c r="D209" i="5"/>
  <c r="E208" i="5"/>
  <c r="H210" i="5" l="1"/>
  <c r="H208" i="5"/>
  <c r="H212" i="5"/>
  <c r="H214" i="5"/>
  <c r="H209" i="5"/>
  <c r="H211" i="5"/>
  <c r="H213" i="5"/>
  <c r="E13" i="4"/>
  <c r="D215" i="5"/>
  <c r="D216" i="5" l="1"/>
  <c r="D217" i="5" s="1"/>
  <c r="D161" i="1"/>
  <c r="E161" i="1"/>
  <c r="D13" i="5"/>
  <c r="E206" i="1"/>
  <c r="F206" i="1"/>
  <c r="D206" i="1"/>
  <c r="E198" i="1"/>
  <c r="F198" i="1"/>
  <c r="D198" i="1"/>
  <c r="F203" i="5"/>
  <c r="E203" i="5"/>
  <c r="D203" i="5"/>
  <c r="E188" i="1"/>
  <c r="E195" i="5" s="1"/>
  <c r="F188" i="1"/>
  <c r="F195" i="5" s="1"/>
  <c r="D195" i="5"/>
  <c r="H195" i="5" l="1"/>
  <c r="H203" i="5"/>
  <c r="I44" i="1"/>
  <c r="H139" i="1"/>
  <c r="H67" i="1"/>
  <c r="H97" i="1"/>
  <c r="H129" i="1"/>
  <c r="H161" i="1"/>
  <c r="I181" i="1"/>
  <c r="H54" i="1"/>
  <c r="H87" i="1"/>
  <c r="I171" i="1"/>
  <c r="H77" i="1"/>
  <c r="H109" i="1"/>
  <c r="H119" i="1"/>
  <c r="H151" i="1"/>
  <c r="I34" i="1"/>
  <c r="H171" i="1"/>
  <c r="I97" i="1"/>
  <c r="I109" i="1"/>
  <c r="I129" i="1"/>
  <c r="I54" i="1"/>
  <c r="I139" i="1"/>
  <c r="I188" i="1"/>
  <c r="I67" i="1"/>
  <c r="I151" i="1"/>
  <c r="I161" i="1"/>
  <c r="I119" i="1"/>
  <c r="I87" i="1"/>
  <c r="H181"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H159" i="5" s="1"/>
  <c r="D125" i="5"/>
  <c r="E125" i="5"/>
  <c r="D136" i="5"/>
  <c r="E136" i="5"/>
  <c r="F136" i="5"/>
  <c r="D147" i="5"/>
  <c r="E147" i="5"/>
  <c r="F147" i="5"/>
  <c r="F114" i="5"/>
  <c r="E114" i="5"/>
  <c r="D114" i="5"/>
  <c r="D80" i="5"/>
  <c r="E80" i="5"/>
  <c r="F80" i="5"/>
  <c r="D91" i="5"/>
  <c r="E91" i="5"/>
  <c r="F91" i="5"/>
  <c r="D102" i="5"/>
  <c r="E102" i="5"/>
  <c r="F102" i="5"/>
  <c r="D69" i="5"/>
  <c r="E69" i="5"/>
  <c r="F69" i="5"/>
  <c r="D35" i="5"/>
  <c r="H35" i="5" s="1"/>
  <c r="E35" i="5"/>
  <c r="F35" i="5"/>
  <c r="D46" i="5"/>
  <c r="E46" i="5"/>
  <c r="F46" i="5"/>
  <c r="D57" i="5"/>
  <c r="E57" i="5"/>
  <c r="F57" i="5"/>
  <c r="E24" i="5"/>
  <c r="F24" i="5"/>
  <c r="D24" i="5"/>
  <c r="H69" i="5" l="1"/>
  <c r="H46" i="5"/>
  <c r="H24" i="5"/>
  <c r="D212" i="1"/>
  <c r="H181" i="5"/>
  <c r="H57" i="5"/>
  <c r="H170" i="5"/>
  <c r="H147" i="5"/>
  <c r="H102" i="5"/>
  <c r="H192" i="5"/>
  <c r="H91" i="5"/>
  <c r="H114" i="5"/>
  <c r="H136" i="5"/>
  <c r="H80" i="5"/>
  <c r="G8" i="4"/>
  <c r="G9" i="4"/>
  <c r="G11" i="4"/>
  <c r="G14" i="4"/>
  <c r="H125" i="5"/>
  <c r="G10" i="4"/>
  <c r="G12" i="4"/>
  <c r="D13" i="4"/>
  <c r="G13" i="4" s="1"/>
  <c r="C15" i="4"/>
  <c r="C16" i="4" s="1"/>
  <c r="C17" i="4" s="1"/>
  <c r="E15" i="4"/>
  <c r="F215" i="5"/>
  <c r="E215" i="5"/>
  <c r="E181" i="1"/>
  <c r="E184" i="5" s="1"/>
  <c r="F181" i="1"/>
  <c r="F184" i="5" s="1"/>
  <c r="E171" i="1"/>
  <c r="E173" i="5" s="1"/>
  <c r="F171" i="1"/>
  <c r="F173" i="5" s="1"/>
  <c r="E162" i="5"/>
  <c r="F161" i="1"/>
  <c r="F162" i="5" s="1"/>
  <c r="E151" i="1"/>
  <c r="E151" i="5" s="1"/>
  <c r="F151" i="1"/>
  <c r="F151" i="5" s="1"/>
  <c r="E139" i="1"/>
  <c r="E139" i="5" s="1"/>
  <c r="F139" i="1"/>
  <c r="F139" i="5" s="1"/>
  <c r="E129" i="1"/>
  <c r="E128" i="5" s="1"/>
  <c r="F129" i="1"/>
  <c r="F128" i="5" s="1"/>
  <c r="E119" i="1"/>
  <c r="E117" i="5" s="1"/>
  <c r="F119" i="1"/>
  <c r="F117" i="5" s="1"/>
  <c r="E109" i="1"/>
  <c r="F109" i="1"/>
  <c r="F106" i="5" s="1"/>
  <c r="E97" i="1"/>
  <c r="E94" i="5" s="1"/>
  <c r="F97" i="1"/>
  <c r="E87" i="1"/>
  <c r="E83" i="5" s="1"/>
  <c r="F87" i="1"/>
  <c r="F83" i="5" s="1"/>
  <c r="E77" i="1"/>
  <c r="E72" i="5" s="1"/>
  <c r="F77" i="1"/>
  <c r="F72" i="5" s="1"/>
  <c r="E67" i="1"/>
  <c r="F67" i="1"/>
  <c r="F61" i="5" s="1"/>
  <c r="E54" i="1"/>
  <c r="E49" i="5" s="1"/>
  <c r="F54" i="1"/>
  <c r="F49" i="5" s="1"/>
  <c r="E44" i="1"/>
  <c r="F44" i="1"/>
  <c r="F38" i="5" s="1"/>
  <c r="E34" i="1"/>
  <c r="E27" i="5" s="1"/>
  <c r="F34" i="1"/>
  <c r="F27" i="5" s="1"/>
  <c r="D34" i="1"/>
  <c r="D27" i="5" s="1"/>
  <c r="F24" i="1"/>
  <c r="E24" i="1"/>
  <c r="H27" i="5" l="1"/>
  <c r="F199" i="1"/>
  <c r="F200" i="1" s="1"/>
  <c r="F201" i="1" s="1"/>
  <c r="E61" i="5"/>
  <c r="E199" i="1"/>
  <c r="H215" i="5"/>
  <c r="E16" i="4"/>
  <c r="E17" i="4" s="1"/>
  <c r="E216" i="5"/>
  <c r="E217" i="5" s="1"/>
  <c r="F216" i="5"/>
  <c r="F217" i="5" s="1"/>
  <c r="E16" i="5"/>
  <c r="F16" i="5"/>
  <c r="D15" i="4"/>
  <c r="G15" i="4" s="1"/>
  <c r="G16" i="4" s="1"/>
  <c r="G17" i="4" s="1"/>
  <c r="E106" i="5"/>
  <c r="F94" i="5"/>
  <c r="E38" i="5"/>
  <c r="E200" i="1" l="1"/>
  <c r="E201" i="1" s="1"/>
  <c r="F207" i="1"/>
  <c r="F209" i="1"/>
  <c r="F208" i="1"/>
  <c r="H216" i="5"/>
  <c r="H217" i="5" s="1"/>
  <c r="D16" i="4"/>
  <c r="D17" i="4" s="1"/>
  <c r="D181" i="1"/>
  <c r="D184" i="5" s="1"/>
  <c r="H184" i="5" s="1"/>
  <c r="D171" i="1"/>
  <c r="D173" i="5" s="1"/>
  <c r="H173" i="5" s="1"/>
  <c r="D162" i="5"/>
  <c r="H162" i="5" s="1"/>
  <c r="D151" i="1"/>
  <c r="D139" i="1"/>
  <c r="D139" i="5" s="1"/>
  <c r="H139" i="5" s="1"/>
  <c r="D129" i="1"/>
  <c r="D128" i="5" s="1"/>
  <c r="H128" i="5" s="1"/>
  <c r="D119" i="1"/>
  <c r="D117" i="5" s="1"/>
  <c r="H117" i="5" s="1"/>
  <c r="D109" i="1"/>
  <c r="D97" i="1"/>
  <c r="D94" i="5" s="1"/>
  <c r="H94" i="5" s="1"/>
  <c r="D87" i="1"/>
  <c r="D83" i="5" s="1"/>
  <c r="H83" i="5" s="1"/>
  <c r="D77" i="1"/>
  <c r="D72" i="5" s="1"/>
  <c r="H72" i="5" s="1"/>
  <c r="D67" i="1"/>
  <c r="D54" i="1"/>
  <c r="D49" i="5" s="1"/>
  <c r="H49" i="5" s="1"/>
  <c r="D44" i="1"/>
  <c r="D24" i="1"/>
  <c r="D199" i="1" l="1"/>
  <c r="D200" i="1" s="1"/>
  <c r="D201" i="1" s="1"/>
  <c r="E207" i="1"/>
  <c r="E209" i="1"/>
  <c r="E208" i="1"/>
  <c r="F210" i="1"/>
  <c r="D16" i="5"/>
  <c r="H16" i="5" s="1"/>
  <c r="D106" i="5"/>
  <c r="H106" i="5" s="1"/>
  <c r="C29" i="6"/>
  <c r="D151" i="5"/>
  <c r="H151" i="5" s="1"/>
  <c r="C40" i="6"/>
  <c r="D61" i="5"/>
  <c r="H61" i="5" s="1"/>
  <c r="C18" i="6"/>
  <c r="D38" i="5"/>
  <c r="H38" i="5" s="1"/>
  <c r="C7" i="6"/>
  <c r="D10" i="6" s="1"/>
  <c r="H199" i="1" l="1"/>
  <c r="H200" i="1" s="1"/>
  <c r="H201" i="1" s="1"/>
  <c r="E210" i="1"/>
  <c r="D207" i="1"/>
  <c r="D209" i="1"/>
  <c r="H209"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J213" i="1" l="1"/>
  <c r="D210" i="1"/>
  <c r="H207" i="1"/>
  <c r="D213" i="1"/>
  <c r="D216" i="1"/>
  <c r="E25" i="4"/>
  <c r="E22" i="4"/>
  <c r="D25" i="4"/>
  <c r="D22" i="4"/>
  <c r="C30" i="6"/>
  <c r="C41" i="6"/>
  <c r="C19" i="6"/>
  <c r="C8" i="6"/>
  <c r="G22" i="4" l="1"/>
  <c r="H210" i="1"/>
  <c r="G23" i="4"/>
  <c r="C22" i="4" l="1"/>
  <c r="C24" i="4"/>
  <c r="G24" i="4"/>
  <c r="C25" i="4"/>
  <c r="C23" i="4"/>
  <c r="G25" i="4" l="1"/>
</calcChain>
</file>

<file path=xl/sharedStrings.xml><?xml version="1.0" encoding="utf-8"?>
<sst xmlns="http://schemas.openxmlformats.org/spreadsheetml/2006/main" count="874" uniqueCount="679">
  <si>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</si>
  <si>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</si>
  <si>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</si>
  <si>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</si>
  <si>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</si>
  <si>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</si>
  <si>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</si>
  <si>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</si>
  <si>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</si>
  <si>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</si>
  <si>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</si>
  <si>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</si>
  <si>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</si>
  <si>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</si>
  <si>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</si>
  <si>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</si>
  <si>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</si>
  <si>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</si>
  <si>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</si>
  <si>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</si>
  <si>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</si>
  <si>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</si>
  <si>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</si>
  <si>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</si>
  <si>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</si>
  <si>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</si>
  <si>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</si>
  <si>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</si>
  <si>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</si>
  <si>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</si>
  <si>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</si>
  <si>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</si>
  <si>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</si>
  <si>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</si>
  <si>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</si>
  <si>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</si>
  <si>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</si>
  <si>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</si>
  <si>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</si>
  <si>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</si>
  <si>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</si>
  <si>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</si>
  <si>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</si>
  <si>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</si>
  <si>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</si>
  <si>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</si>
  <si>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</si>
  <si>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</si>
  <si>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</si>
  <si>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</si>
  <si>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</si>
  <si>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</si>
  <si>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</si>
  <si>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</si>
  <si>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</si>
  <si>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</si>
  <si>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</si>
  <si>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</si>
  <si>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</si>
  <si>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</si>
  <si>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</si>
  <si>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</si>
  <si>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</si>
  <si>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</si>
  <si>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</si>
  <si>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</si>
  <si>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</si>
  <si>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</si>
  <si>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</si>
  <si>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</si>
  <si>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</si>
  <si>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</si>
  <si>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</si>
  <si>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</si>
  <si>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</si>
  <si>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</si>
  <si>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</si>
  <si>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</si>
  <si>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</si>
  <si>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</si>
  <si>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</si>
  <si>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</si>
  <si>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</si>
  <si>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</si>
  <si>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</si>
  <si>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</si>
  <si>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</si>
  <si>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</si>
  <si>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</si>
  <si>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</si>
  <si>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</si>
  <si>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</si>
  <si>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</si>
  <si>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</si>
  <si>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</si>
  <si>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</si>
  <si>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</si>
  <si>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</si>
  <si>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</si>
  <si>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</si>
  <si>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</si>
  <si>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</si>
  <si>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</si>
  <si>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</si>
  <si>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</si>
  <si>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</si>
  <si>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</si>
  <si>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</si>
  <si>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</si>
  <si>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</si>
  <si>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</si>
  <si>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</si>
  <si>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</si>
  <si>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</si>
  <si>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</si>
  <si>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</si>
  <si>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</si>
  <si>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</si>
  <si>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</si>
  <si>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</si>
  <si>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</si>
  <si>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</si>
  <si>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</si>
  <si>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</si>
  <si>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</si>
  <si>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</si>
  <si>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</si>
  <si>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</si>
  <si>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</si>
  <si>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</si>
  <si>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</si>
  <si>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</si>
  <si>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</si>
  <si>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</si>
  <si>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</si>
  <si>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</si>
  <si>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</si>
  <si>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</si>
  <si>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</si>
  <si>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</si>
  <si>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</si>
  <si>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</si>
  <si>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</si>
  <si>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</si>
  <si>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</si>
  <si>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</si>
  <si>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</si>
  <si>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</si>
  <si>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</si>
  <si>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</si>
  <si>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</si>
  <si>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</si>
  <si>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</si>
  <si>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</si>
  <si>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</si>
  <si>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</si>
  <si>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</si>
  <si>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</si>
  <si>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</si>
  <si>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</si>
  <si>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</si>
  <si>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</si>
  <si>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</si>
  <si>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</si>
  <si>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</si>
  <si>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</si>
  <si>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</si>
  <si>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</si>
  <si>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</si>
  <si>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</si>
  <si>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</si>
  <si>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</si>
  <si>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</si>
  <si>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</si>
  <si>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</si>
  <si>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</si>
  <si>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</si>
  <si>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</si>
  <si>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</si>
  <si>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</si>
  <si>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</si>
  <si>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</si>
  <si>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</si>
  <si>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</si>
  <si>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</si>
  <si>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</si>
  <si>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</si>
  <si>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</si>
  <si>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</si>
  <si>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</si>
  <si>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</si>
  <si>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</si>
  <si>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</si>
  <si>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</si>
  <si>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</si>
  <si>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</si>
  <si>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</si>
  <si>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</si>
  <si>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</si>
  <si>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</si>
  <si>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</si>
  <si>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</si>
  <si>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</si>
  <si>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</si>
  <si>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</si>
  <si>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</si>
  <si>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</si>
  <si>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</si>
  <si>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</si>
  <si>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</si>
  <si>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</si>
  <si>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</si>
  <si>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</si>
  <si>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</si>
  <si>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</si>
  <si>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</si>
  <si>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</si>
  <si>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</si>
  <si>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</si>
  <si>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</si>
  <si>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</si>
  <si>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</si>
  <si>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</si>
  <si>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</si>
  <si>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</si>
  <si>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</si>
  <si>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</si>
  <si>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</si>
  <si>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</si>
  <si>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</si>
  <si>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</si>
  <si>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</si>
  <si>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</si>
  <si>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</si>
  <si>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</si>
  <si>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</si>
  <si>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</si>
  <si>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</si>
  <si>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</si>
  <si>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</si>
  <si>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</si>
  <si>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</si>
  <si>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</si>
  <si>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</si>
  <si>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</si>
  <si>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</si>
  <si>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</si>
  <si>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</si>
  <si>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</si>
  <si>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</si>
  <si>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</si>
  <si>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</si>
  <si>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</si>
  <si>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</si>
  <si>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</si>
  <si>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</si>
  <si>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</si>
  <si>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</si>
  <si>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</si>
  <si>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</si>
  <si>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</si>
  <si>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</si>
  <si>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</si>
  <si>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</si>
  <si>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</si>
  <si>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</si>
  <si>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</si>
  <si>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</si>
  <si>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</si>
  <si>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</si>
  <si>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</si>
  <si>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</si>
  <si>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</si>
  <si>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</si>
  <si>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</si>
  <si>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</si>
  <si>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</si>
  <si>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</si>
  <si>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</si>
  <si>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</si>
  <si>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</si>
  <si>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</si>
  <si>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</si>
  <si>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</si>
  <si>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</si>
  <si>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</si>
  <si>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</si>
  <si>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</si>
  <si>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</si>
  <si>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</si>
  <si>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</si>
  <si>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</si>
  <si>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</si>
  <si>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</si>
  <si>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</si>
  <si>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</si>
  <si>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</si>
  <si>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</si>
  <si>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</si>
  <si>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</si>
  <si>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</si>
  <si>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</si>
  <si>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</si>
  <si>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</si>
  <si>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</si>
  <si>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</si>
  <si>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</si>
  <si>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</si>
  <si>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</si>
  <si>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</si>
  <si>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</si>
  <si>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</si>
  <si>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</si>
  <si>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</si>
  <si>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</si>
  <si>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</si>
  <si>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</si>
  <si>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</si>
  <si>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</si>
  <si>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</si>
  <si>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</si>
  <si>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</si>
  <si>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</si>
  <si>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</si>
  <si>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</si>
  <si>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</si>
  <si>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</si>
  <si>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</si>
  <si>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</si>
  <si>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</si>
  <si>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</si>
  <si>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</si>
  <si>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</si>
  <si>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</si>
  <si>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</si>
  <si>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</si>
  <si>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</si>
  <si>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</si>
  <si>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</si>
  <si>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</si>
  <si>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</si>
  <si>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</si>
  <si>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</si>
  <si>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</si>
  <si>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</si>
  <si>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</si>
  <si>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</si>
  <si>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</si>
  <si>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</si>
  <si>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</si>
  <si>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</si>
  <si>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</si>
  <si>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</si>
  <si>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</si>
  <si>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</si>
  <si>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</si>
  <si>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</si>
  <si>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</si>
  <si>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</si>
  <si>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</si>
  <si>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</si>
  <si>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</si>
  <si>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</si>
  <si>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</si>
  <si>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</si>
  <si>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</si>
  <si>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</si>
  <si>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</si>
  <si>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</si>
  <si>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</si>
  <si>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</si>
  <si>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</si>
  <si>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</si>
  <si>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</si>
  <si>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</si>
  <si>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</si>
  <si>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</si>
  <si>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</si>
  <si>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</si>
  <si>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</si>
  <si>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</si>
  <si>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</si>
  <si>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</si>
  <si>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</si>
  <si>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</si>
  <si>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</si>
  <si>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</si>
  <si>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</si>
  <si>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</si>
  <si>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</si>
  <si>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</si>
  <si>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</si>
  <si>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</si>
  <si>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</si>
  <si>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</si>
  <si>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</si>
  <si>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</si>
  <si>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</si>
  <si>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</si>
  <si>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</si>
  <si>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</si>
  <si>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</si>
  <si>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</si>
  <si>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</si>
  <si>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</si>
  <si>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</si>
  <si>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</si>
  <si>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</si>
  <si>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</si>
  <si>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</si>
  <si>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</si>
  <si>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</si>
  <si>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</si>
  <si>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</si>
  <si>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</si>
  <si>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</si>
  <si>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</si>
  <si>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</si>
  <si>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</si>
  <si>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</si>
  <si>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</si>
  <si>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</si>
  <si>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</si>
  <si>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</si>
  <si>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</si>
  <si>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</si>
  <si>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</si>
  <si>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</si>
  <si>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</si>
  <si>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</si>
  <si>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</si>
  <si>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</si>
  <si>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</si>
  <si>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</si>
  <si>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</si>
  <si>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</si>
  <si>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</si>
  <si>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</si>
  <si>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</si>
  <si>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</si>
  <si>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</si>
  <si>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</si>
  <si>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</si>
  <si>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</si>
  <si>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</si>
  <si>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</si>
  <si>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</si>
  <si>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</si>
  <si>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</si>
  <si>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</si>
  <si>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</si>
  <si>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</si>
  <si>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</si>
  <si>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</si>
  <si>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</si>
  <si>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</si>
  <si>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</si>
  <si>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</si>
  <si>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</si>
  <si>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</si>
  <si>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</si>
  <si>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</si>
  <si>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</si>
  <si>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</si>
  <si>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</si>
  <si>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</si>
  <si>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</si>
  <si>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</si>
  <si>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</si>
  <si>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</si>
  <si>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</si>
  <si>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</si>
  <si>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</si>
  <si>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</si>
  <si>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</si>
  <si>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</si>
  <si>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</si>
  <si>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</si>
  <si>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</si>
  <si>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</si>
  <si>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</si>
  <si>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</si>
  <si>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</si>
  <si>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</si>
  <si>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</si>
  <si>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</si>
  <si>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</si>
  <si>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</si>
  <si>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</si>
  <si>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</si>
  <si>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</si>
  <si>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</si>
  <si>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</si>
  <si>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</si>
  <si>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</si>
  <si>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</si>
  <si>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</si>
  <si>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</si>
  <si>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</si>
  <si>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</si>
  <si>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</si>
  <si>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</si>
  <si>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</si>
  <si>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</si>
  <si>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</si>
  <si>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</si>
  <si>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</si>
  <si>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</si>
  <si>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</si>
  <si>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</si>
  <si>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</si>
  <si>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</si>
  <si>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</si>
  <si>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</si>
  <si>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</si>
  <si>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</si>
  <si>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</si>
  <si>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</si>
  <si>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</si>
  <si>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</si>
  <si>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</si>
  <si>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</si>
  <si>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</si>
  <si>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</si>
  <si>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</si>
  <si>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</si>
  <si>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</si>
  <si>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</si>
  <si>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</si>
  <si>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</si>
  <si>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</si>
  <si>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</si>
  <si>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</si>
  <si>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</si>
  <si>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</si>
  <si>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</si>
  <si>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</si>
  <si>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</si>
  <si>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</si>
  <si>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</si>
  <si>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</si>
  <si>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</si>
  <si>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</si>
  <si>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</si>
  <si>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</si>
  <si>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</si>
  <si>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</si>
  <si>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</si>
  <si>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</si>
  <si>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 pour produit 1.2 (du tableau 1)</t>
  </si>
  <si>
    <t>Total pour produit 1.3 (du tableau 1)</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</si>
  <si>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</si>
  <si>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</si>
  <si>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</si>
  <si>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</si>
  <si>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</si>
  <si>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</si>
  <si>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</si>
  <si>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</si>
  <si>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</si>
  <si>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</si>
  <si>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</si>
  <si>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</si>
  <si>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</si>
  <si>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</si>
  <si>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</si>
  <si>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</si>
  <si>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</si>
  <si>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</si>
  <si>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</si>
  <si>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</si>
  <si>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</si>
  <si>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</si>
  <si>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</si>
  <si>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</si>
  <si>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</si>
  <si>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</si>
  <si>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</si>
  <si>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</si>
  <si>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</si>
  <si>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</si>
  <si>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</si>
  <si>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</si>
  <si>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</si>
  <si>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</si>
  <si>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</si>
  <si>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</si>
  <si>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</si>
  <si>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</si>
  <si>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</si>
  <si>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</si>
  <si>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</si>
  <si>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Les causes de l’impunité et les perceptions des acteurs dans les régions de Ségou et Mopti sont connues et un cadre de recherche des solutions répondant à la demande sociale de justice est mis en place à travers un dialogue multi-acteurs</t>
  </si>
  <si>
    <t xml:space="preserve">Une compréhension commune des défis sont établis avec la participation d’au moins 4210 personnes </t>
  </si>
  <si>
    <t xml:space="preserve">Cartographier les acteurs étatiques, non étatiques, nationaux et internationaux œuvrant dans le domaine de la justice et établissement de dialogue dans les régions de Ségou et Mopti </t>
  </si>
  <si>
    <t>Mise en place d’un baromètre participatif afin d’établir une compréhension commune des défis à un système judiciaire répondant aux besoins des populations</t>
  </si>
  <si>
    <t xml:space="preserve"> Identifier les défis liés aux besoins spécifiques des femmes et jeunes (dont les jeunes filles) à travers le dialogue multi-acteurs et un baromètre participatif</t>
  </si>
  <si>
    <t xml:space="preserve">Un dialogue entre communautés et les acteurs la justice au Centre du Mali est lancé et approprié par les parties prenantes, avec la participation d’au moins 960 personnes </t>
  </si>
  <si>
    <t xml:space="preserve">Facilitation d’un dialogue horizontal entre différentes couches de la population pour permettre une ouverture et partage de perspectives </t>
  </si>
  <si>
    <t xml:space="preserve">Facilitation d’un dialogue vertical entre justice et justiciables </t>
  </si>
  <si>
    <t xml:space="preserve">Partage et dissémination des résultats du diagnostic et dialogue </t>
  </si>
  <si>
    <t xml:space="preserve">Lancer une recherche de solutions durables et communes pour répondre aux besoins des parties prenantes (informant ainsi les R2 et R3) </t>
  </si>
  <si>
    <t xml:space="preserve">360 personnes sont engagées à la recherche de solutions locales communes et les acteurs clés de la justice s’engagent à soutenir des changements durables    </t>
  </si>
  <si>
    <t xml:space="preserve">Faciliter la communication et compréhension entre les acteurs de la justice et les populations  </t>
  </si>
  <si>
    <t>Lancer une campagne d’engagement des acteurs nationaux et internationaux autour de la justice (Track 6 engagement)</t>
  </si>
  <si>
    <t>Appui à la mise en œuvre de solutions/ initiatives pilotes impliquant lees femmes, issues du dialogue pour soutenir l’engagement des parties prenantes</t>
  </si>
  <si>
    <t>Les acteurs de la justice formelle et informelle sont plus efficace et disposent d'une confiance accrue de la part des populations afin de mieux combattre l’impunité dans les régions de Ségou et Mopti</t>
  </si>
  <si>
    <t>Les capacités des acteurs de la sécurité et de la justice présents dans les cercles de Mopti, Bandiagara, Djenné, Segou, San et Nioro sont renforcées</t>
  </si>
  <si>
    <t>Activite 2.1.9</t>
  </si>
  <si>
    <t>Analyse du fonctionnement de la chaine civile et pénale au sein des juridictions concernées</t>
  </si>
  <si>
    <t>Analyse du degré de prise en compte des droits humains et du genre au niveau du fonctionnement de la chaine civile et pénale en collaboration avec l’Inspection et propositions d’amélioration de leur efficacité</t>
  </si>
  <si>
    <t>Appui logistique aux juridictions concernées afin d'améliorer l'efficacité de la chaine civile et pénale et de lutter contre la corruption</t>
  </si>
  <si>
    <t>Appui aux organes de redevabilité internes</t>
  </si>
  <si>
    <t xml:space="preserve"> Appui aux points focaux genre de la justice et de la sécurité</t>
  </si>
  <si>
    <t>Formation des acteurs de la sécurité et de la justice et mises  en place de nouvelles procédures pour améliorer l'efficacité de le chaine civile et pénale et lutter contre la corruption</t>
  </si>
  <si>
    <t>Conférence et activités de plaidoyer sur la réforme de la justice militaire</t>
  </si>
  <si>
    <t>Sensibilisation des populations, avec un focus  sur la lutte contre la corruption et le rôle des acteurs de la sécurité et de la justice dans la lutte contre l’impunité</t>
  </si>
  <si>
    <t xml:space="preserve">Les CCS sont mis en place dans les communes où sont présents des forces de sécurité </t>
  </si>
  <si>
    <t>Cartographie des acteurs pertinents à inclure dans les CCS communaux avec un focus spécifique sur les associations de femmes et de jeunes</t>
  </si>
  <si>
    <t>Analyse des percpetions, besoins des populations et FS en matière de gestion de la sécurité et analyse des besoins sécuritaires et appui à la préparation des plans d'actions des CCS communaux, prenant en compte les besoins spécifiques des femmes et des jeunes</t>
  </si>
  <si>
    <t>Formation des acteurs de la sécurité et des représentants des OSC en matière de police de proximité</t>
  </si>
  <si>
    <t>Appui au fonctionnement d'un CCS communal dans les 6 cercles</t>
  </si>
  <si>
    <t>Appui à la mise en œuvre des plans de sécurité adoptés par les CCS comunaux</t>
  </si>
  <si>
    <t>Sensibilisation des populations sur le concept de police de proximité, le rôle des CCS communaux</t>
  </si>
  <si>
    <t>Les mécanismes formels et informels de gestion des conflits sont renforcés afin de prévenir les conflits intercommunautaires</t>
  </si>
  <si>
    <t>Renforcement des capacités des autorités traditionelles en matière de gestion des conflits</t>
  </si>
  <si>
    <t>Formation des acteurs formels et informels sur les droits des femmes pour favoriser l’engagement des hommes</t>
  </si>
  <si>
    <t>Appui à la redynamisation des commissions foncières communales dans les cercles de Mopti, Segou, Bandiagara, San, Nioro et Djenne</t>
  </si>
  <si>
    <t>Sensibilisation des populations sur les mécanismes formels et informels de gestion de conflit, en particulier ceux relatifs au foncier rural</t>
  </si>
  <si>
    <t>Etudes situationnelles locales sur les cas des conflits intercommunautaires pris en charge par les acteurs formels et informels (bonnes pratiques, insuffisances) mettant en évidence les cas impliquant les femmes</t>
  </si>
  <si>
    <t>L’accès à la justice des populations dans les régions de Ségou et Mopti est facilité et la protection des victimes saisissant les acteurs en charge de la lutte contre l’impunité est assurée</t>
  </si>
  <si>
    <t xml:space="preserve">Une stratégie d’aide aux victimes de violations des droits de l’homme visant à assurer qu’elles reçoivent des informations, un soutien et une protection adéquats en vue de garantir leurs droits, est élaborée et mise en œuvre  </t>
  </si>
  <si>
    <t>Etat des lieux des ressources existantes et identification des besoins en assistance juridique et judiciaire et en protection pour les victimes, témoins et sources avec une attention particulière aux besoins des femmes et des enfants</t>
  </si>
  <si>
    <t xml:space="preserve">Atelier de présentation et de validation de la stratégie d’aide aux victimes </t>
  </si>
  <si>
    <t>Mise en place, en partenariat avec le Barreau du Mali et les OSC, d’un fonds d’assistance juridique et judiciaire et de protection au profit d’au moins 350 justiciables (dont au moins 150 femmes et jeunes ).</t>
  </si>
  <si>
    <t xml:space="preserve">Appui aux organisations de la société civile  d’assistance juridique et judiciaire et aux One Stop Centers au profit  des femmes justiciables </t>
  </si>
  <si>
    <t>Appui au développement d’une stratégie nationale de protection des victimes, témoins et sources, avec une attention particulière aux besoins des femmes et des enfants</t>
  </si>
  <si>
    <t>Les organisations de la société civile, y compris les organisations de femmes et de jeune, le public en général et les médias sont mieux informés sur les droits relatifs à l’accès à la justice et les procédures judiciaires</t>
  </si>
  <si>
    <t>Emissions radiophoniques   d’information sur l’accès à la justice, les procédures judicaires en langues locales en partenariat avec le Barreau du Mali,  les OSC locales, la Radio MIKADO des Nations Unies ainsi que d’autres radios locales.</t>
  </si>
  <si>
    <t>Production et dissémination d'outils  d'information  et de sensibilisation (audio, vidéos, dépliants illustrés) sur les droits des justiciables et la procédure de saisine des juridictions et des structures offrant une assistance juridique et judicaire</t>
  </si>
  <si>
    <t>Organisation des sessions d’information sur les droits humains, le genre et les voies de recours pour les organisations de la société civile y compris les organisations de femmes</t>
  </si>
  <si>
    <t>La présence et les capacités d’intervention de la CNDH-Mali dans les régions de Mopti et Ségou sont renforcées et contribuent à une meilleure administration de la justice dans le centre du Mali.</t>
  </si>
  <si>
    <t xml:space="preserve"> Appui à la CNDH pour l’élaboration et la publication d’un rapport thématique sur l’accès à la justice dans le centre du Mali, en particulier dans les zones d’intervention du projet, incluant une analyse genre </t>
  </si>
  <si>
    <t>Appui aux actions de plaidoyer de la CNDH auprès des autorités judiciaires pour une meilleure administration de la justice.</t>
  </si>
  <si>
    <t xml:space="preserve">Appui à la CNDH pour améliorer les mécanismes de recueil et de traitement des plaintes </t>
  </si>
  <si>
    <t xml:space="preserve">Appui au renforcement du cadre de concertation   entre la CNDH et les organisations locales y compris les organisations de femmes et de jeunes sur les droits de l’homme, et en particulier la problématique de l’accès à la justice.  </t>
  </si>
  <si>
    <t>Organisation recipiendiaire HCDH</t>
  </si>
  <si>
    <t>Organisation recipiendiaire PNUD</t>
  </si>
  <si>
    <t>Organisation recipiendiaire ONUFEMMES</t>
  </si>
  <si>
    <t>Organisation recipiendiaire INTERPEACE</t>
  </si>
  <si>
    <t>Recipient HCDH</t>
  </si>
  <si>
    <t>Recipient INTERPEACE</t>
  </si>
  <si>
    <t>Recipient Agency INTERPEACE</t>
  </si>
  <si>
    <t>Recip UNWOMEN</t>
  </si>
  <si>
    <t>Recip UNDP</t>
  </si>
  <si>
    <t>Recip OHCHR</t>
  </si>
  <si>
    <t>Recipient UNWOMEN</t>
  </si>
  <si>
    <t>Recipient UNDP</t>
  </si>
  <si>
    <t>HCDH</t>
  </si>
  <si>
    <t>PNUD</t>
  </si>
  <si>
    <t>ONU FEMMES</t>
  </si>
  <si>
    <t>INTERPEACE</t>
  </si>
  <si>
    <t xml:space="preserve">Formations des acteurs de la sécurité et de la justice, y compirs  le personnel feminin de ces services, sur le genre, les droits de l'homme et les besoins stratégiques des femmes (par exemples par rapport à la police de proximité, les tribunaux formels et informels qui traitent des cas liés aux VBG) et durant la mise en place des nouvelles procédures
</t>
  </si>
  <si>
    <t>Sensibilisation et dialogue avec les décideurs locaux sur l’inclusion des femmes et des jeunes et les thématiques liées aux droits des femmes dans les CCS</t>
  </si>
  <si>
    <t xml:space="preserve">Identification et diffusion de bonnes pratiques sur les thématiques d'accès à la justice et de protection  des victimes, témoins et sources, en particuliersur la prise en charge de femmes victimes </t>
  </si>
  <si>
    <t>Produit 1.1: Une compréhension commune des défis sont établis avec la participation d’au moins 4210 personnes</t>
  </si>
  <si>
    <t>Produit 1.2 Un dialogue entre communautés et les acteurs la justice au Centre du Mali est lancé et approprié par les parties prenantes, avec la participation d’au moins 960 personnes</t>
  </si>
  <si>
    <t>Produit 1.3  360 personnes sont engagées à la recherche de solutions locales communes et les acteurs clés de la justice s’engagent à soutenir des changements durables</t>
  </si>
  <si>
    <t xml:space="preserve">Produit 1.4 </t>
  </si>
  <si>
    <t>Produit 2.1 Les capacités des acteurs de la sécurité et de la justice sont renforcées</t>
  </si>
  <si>
    <t>Produit 2.2 Les Comités consultatifs de sécurité (CCS) inclusifs sont mis en place dans les communes où sont présents des forces de sécurité</t>
  </si>
  <si>
    <t>Produit 2.3 Les mécanismes formels et informels de gestion des conflits sont renforcés afin de prévenir les conflits intercommunautaires</t>
  </si>
  <si>
    <t xml:space="preserve">Produit 3.1 :  Une stratégie d’aide aux victimes de violations des droits de l’homme visant à assurer qu’elles reçoivent des informations, un soutien et une protection adéquats en vue de garantir leurs droits, est élaborée et mise en œuvre  </t>
  </si>
  <si>
    <t>Produit 3.2 Les organisations de la société civile, y compris les organisations de femmes et de jeune, le public en général et les médias sont mieux informés sur les droits relatifs à l’accès à la justice et les procédures judiciaires.</t>
  </si>
  <si>
    <t>Produit 3.3 : La présence et les capacités d’intervention de la CNDH-Mali dans les régions de Mopti et Ségou sont renforcées et contribuent à une meilleure administration de la justice dans le centre du Mali.</t>
  </si>
  <si>
    <t>1. Staff and other personnel Fournitures, produits de base, matériaux</t>
  </si>
  <si>
    <t xml:space="preserve">AMEDD </t>
  </si>
  <si>
    <t>2. Supplies, Commodities, Materials Fournitures, produits de base, matériaux</t>
  </si>
  <si>
    <t>Taux d'exécution sur la première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</si>
</sst>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409]* #,##0.00_ ;_-[$$-409]* \-#,##0.00\ ;_-[$$-409]* &quot;-&quot;??_ ;_-@_ "/>
    <numFmt numFmtId="167" formatCode="##,##0.00"/>
  </numFmts>
  <fonts count="3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1"/>
      <color rgb="FF000000"/>
      <name val="Calibri"/>
      <family val="2"/>
    </font>
    <font>
      <sz val="11"/>
      <color indexed="8"/>
      <name val="Calibri"/>
      <family val="2"/>
    </font>
    <font>
      <b/>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cellStyleXfs>
  <cellXfs count="381">
    <xf numFmtId="0" fontId="0" fillId="0" borderId="0" xfId="0"/>
    <xf numFmtId="0" fontId="0" fillId="0" borderId="0" xfId="0" applyBorder="1"/>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4" fillId="3" borderId="0" xfId="0" applyFont="1" applyFill="1" applyBorder="1" applyAlignment="1" applyProtection="1">
      <alignment vertical="center" wrapText="1"/>
    </xf>
    <xf numFmtId="164" fontId="4" fillId="0" borderId="0" xfId="0" applyNumberFormat="1" applyFont="1" applyFill="1" applyBorder="1" applyAlignment="1">
      <alignment vertical="center" wrapText="1"/>
    </xf>
    <xf numFmtId="0" fontId="4" fillId="2" borderId="12" xfId="0" applyFont="1" applyFill="1" applyBorder="1" applyAlignment="1">
      <alignment vertical="center" wrapText="1"/>
    </xf>
    <xf numFmtId="16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164" fontId="13" fillId="0" borderId="0" xfId="1" applyFont="1" applyFill="1" applyBorder="1" applyAlignment="1" applyProtection="1">
      <alignment vertical="center" wrapText="1"/>
    </xf>
    <xf numFmtId="164" fontId="8" fillId="0" borderId="3" xfId="1" applyNumberFormat="1" applyFont="1" applyBorder="1" applyAlignment="1" applyProtection="1">
      <alignment horizontal="center" vertical="center" wrapText="1"/>
      <protection locked="0"/>
    </xf>
    <xf numFmtId="164" fontId="8" fillId="3" borderId="3" xfId="1" applyNumberFormat="1" applyFont="1" applyFill="1" applyBorder="1" applyAlignment="1" applyProtection="1">
      <alignment horizontal="center" vertical="center" wrapText="1"/>
      <protection locked="0"/>
    </xf>
    <xf numFmtId="164" fontId="4"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164" fontId="10" fillId="3" borderId="0" xfId="1" applyFont="1" applyFill="1" applyBorder="1" applyAlignment="1" applyProtection="1">
      <alignment vertical="center" wrapText="1"/>
    </xf>
    <xf numFmtId="164" fontId="4" fillId="2" borderId="5"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8"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7" fillId="0" borderId="0" xfId="0" applyFont="1" applyBorder="1" applyAlignment="1">
      <alignment wrapText="1"/>
    </xf>
    <xf numFmtId="0" fontId="18"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4" fontId="4"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164" fontId="4" fillId="0" borderId="0" xfId="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164" fontId="4" fillId="4" borderId="3" xfId="1" applyFont="1" applyFill="1" applyBorder="1" applyAlignment="1" applyProtection="1">
      <alignment wrapText="1"/>
    </xf>
    <xf numFmtId="0" fontId="8" fillId="0" borderId="0" xfId="0" applyFont="1" applyFill="1" applyBorder="1" applyAlignment="1">
      <alignment wrapText="1"/>
    </xf>
    <xf numFmtId="164" fontId="8" fillId="3"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9" fillId="0" borderId="0" xfId="1" applyFont="1" applyFill="1" applyBorder="1" applyAlignment="1">
      <alignment horizontal="right" vertical="center" wrapText="1"/>
    </xf>
    <xf numFmtId="0" fontId="4" fillId="2" borderId="38" xfId="0" applyFont="1" applyFill="1" applyBorder="1" applyAlignment="1">
      <alignment horizontal="center" wrapText="1"/>
    </xf>
    <xf numFmtId="0" fontId="9" fillId="2" borderId="38" xfId="0" applyFont="1" applyFill="1" applyBorder="1" applyAlignment="1" applyProtection="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NumberFormat="1" applyFont="1" applyFill="1" applyBorder="1" applyAlignment="1">
      <alignment wrapText="1"/>
    </xf>
    <xf numFmtId="164" fontId="4" fillId="3" borderId="4" xfId="1" applyFont="1" applyFill="1" applyBorder="1" applyAlignment="1" applyProtection="1">
      <alignment wrapText="1"/>
    </xf>
    <xf numFmtId="164" fontId="4" fillId="3" borderId="1" xfId="1" applyNumberFormat="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8"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0" fontId="19" fillId="0" borderId="0" xfId="0" applyFont="1" applyAlignme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8" fillId="0" borderId="38" xfId="0" applyNumberFormat="1" applyFont="1" applyBorder="1" applyAlignment="1" applyProtection="1">
      <alignment wrapText="1"/>
      <protection locked="0"/>
    </xf>
    <xf numFmtId="164" fontId="8" fillId="3" borderId="38" xfId="1" applyNumberFormat="1" applyFont="1" applyFill="1" applyBorder="1" applyAlignment="1" applyProtection="1">
      <alignment horizontal="center" vertical="center" wrapText="1"/>
      <protection locked="0"/>
    </xf>
    <xf numFmtId="164" fontId="8"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16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4" fontId="4" fillId="2" borderId="9" xfId="2" applyNumberFormat="1" applyFont="1" applyFill="1" applyBorder="1" applyAlignment="1" applyProtection="1">
      <alignment wrapText="1"/>
    </xf>
    <xf numFmtId="0" fontId="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0" fontId="14" fillId="7" borderId="17" xfId="0" applyFont="1" applyFill="1" applyBorder="1" applyAlignment="1">
      <alignment wrapText="1"/>
    </xf>
    <xf numFmtId="164" fontId="4" fillId="2" borderId="3" xfId="1" applyFont="1" applyFill="1" applyBorder="1" applyAlignment="1" applyProtection="1">
      <alignment horizontal="center" vertical="center" wrapText="1"/>
    </xf>
    <xf numFmtId="16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164" fontId="8" fillId="2" borderId="9" xfId="0" applyNumberFormat="1" applyFont="1" applyFill="1" applyBorder="1" applyAlignment="1" applyProtection="1">
      <alignment vertical="center" wrapText="1"/>
    </xf>
    <xf numFmtId="164" fontId="4" fillId="2" borderId="14" xfId="1" applyFont="1" applyFill="1" applyBorder="1" applyAlignment="1" applyProtection="1">
      <alignment vertical="center" wrapText="1"/>
    </xf>
    <xf numFmtId="0" fontId="8" fillId="3" borderId="2" xfId="0" applyFont="1" applyFill="1" applyBorder="1" applyAlignment="1" applyProtection="1">
      <alignment vertical="center"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164" fontId="4"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164" fontId="8" fillId="2" borderId="3" xfId="1" applyNumberFormat="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3" borderId="1" xfId="0" applyNumberFormat="1" applyFont="1" applyFill="1" applyBorder="1" applyAlignment="1">
      <alignment wrapText="1"/>
    </xf>
    <xf numFmtId="164" fontId="8" fillId="2" borderId="3" xfId="0" applyNumberFormat="1" applyFont="1" applyFill="1" applyBorder="1" applyAlignment="1">
      <alignment wrapText="1"/>
    </xf>
    <xf numFmtId="164" fontId="8" fillId="2" borderId="3" xfId="1" applyNumberFormat="1" applyFont="1" applyFill="1" applyBorder="1" applyAlignment="1">
      <alignment wrapText="1"/>
    </xf>
    <xf numFmtId="164" fontId="8"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8"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23" fillId="0" borderId="0" xfId="0" applyFont="1" applyBorder="1" applyAlignment="1">
      <alignment wrapText="1"/>
    </xf>
    <xf numFmtId="0" fontId="14" fillId="7" borderId="15" xfId="0" applyFont="1" applyFill="1" applyBorder="1" applyAlignment="1">
      <alignment wrapText="1"/>
    </xf>
    <xf numFmtId="0" fontId="14" fillId="7" borderId="18" xfId="0" applyFont="1" applyFill="1" applyBorder="1" applyAlignment="1">
      <alignment wrapText="1"/>
    </xf>
    <xf numFmtId="0" fontId="10" fillId="2" borderId="53" xfId="0" applyFont="1" applyFill="1" applyBorder="1" applyAlignment="1" applyProtection="1">
      <alignment vertical="center" wrapText="1"/>
    </xf>
    <xf numFmtId="0" fontId="10" fillId="2" borderId="54" xfId="0" applyFont="1" applyFill="1" applyBorder="1" applyAlignment="1" applyProtection="1">
      <alignment vertical="center" wrapText="1"/>
    </xf>
    <xf numFmtId="0" fontId="10" fillId="2" borderId="54" xfId="0" applyFont="1" applyFill="1" applyBorder="1" applyAlignment="1" applyProtection="1">
      <alignment vertical="center" wrapText="1"/>
      <protection locked="0"/>
    </xf>
    <xf numFmtId="0" fontId="4" fillId="2" borderId="10" xfId="0" applyFont="1" applyFill="1" applyBorder="1" applyAlignment="1">
      <alignment horizontal="center" wrapText="1"/>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pplyProtection="1">
      <alignment vertical="center" wrapText="1"/>
    </xf>
    <xf numFmtId="164" fontId="8" fillId="2" borderId="8" xfId="1" applyFont="1" applyFill="1" applyBorder="1" applyAlignment="1" applyProtection="1">
      <alignment wrapText="1"/>
    </xf>
    <xf numFmtId="164" fontId="4" fillId="2" borderId="3" xfId="1" applyNumberFormat="1" applyFont="1" applyFill="1" applyBorder="1" applyAlignment="1">
      <alignment wrapText="1"/>
    </xf>
    <xf numFmtId="164" fontId="4" fillId="2" borderId="12" xfId="1" applyFont="1" applyFill="1" applyBorder="1" applyAlignment="1" applyProtection="1">
      <alignment wrapText="1"/>
    </xf>
    <xf numFmtId="164" fontId="4" fillId="2" borderId="13" xfId="1" applyNumberFormat="1" applyFont="1" applyFill="1" applyBorder="1" applyAlignment="1">
      <alignment wrapText="1"/>
    </xf>
    <xf numFmtId="0" fontId="10" fillId="2" borderId="34" xfId="0" applyFont="1" applyFill="1" applyBorder="1" applyAlignment="1" applyProtection="1">
      <alignment vertical="center" wrapText="1"/>
    </xf>
    <xf numFmtId="164" fontId="8"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NumberFormat="1" applyFont="1" applyFill="1" applyBorder="1" applyAlignment="1">
      <alignment wrapText="1"/>
    </xf>
    <xf numFmtId="164" fontId="4" fillId="2" borderId="14" xfId="1" applyNumberFormat="1" applyFont="1" applyFill="1" applyBorder="1" applyAlignment="1">
      <alignment wrapText="1"/>
    </xf>
    <xf numFmtId="164" fontId="8" fillId="2" borderId="27" xfId="1" applyFont="1" applyFill="1" applyBorder="1" applyAlignment="1" applyProtection="1">
      <alignment wrapText="1"/>
    </xf>
    <xf numFmtId="164" fontId="8" fillId="2" borderId="29" xfId="1" applyNumberFormat="1" applyFont="1" applyFill="1" applyBorder="1" applyAlignment="1">
      <alignment wrapText="1"/>
    </xf>
    <xf numFmtId="164" fontId="8"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8" fillId="2" borderId="3" xfId="1" applyFont="1" applyFill="1" applyBorder="1" applyAlignment="1" applyProtection="1">
      <alignment horizontal="center" vertical="center" wrapText="1"/>
    </xf>
    <xf numFmtId="164" fontId="8" fillId="0" borderId="3" xfId="1" applyFont="1" applyBorder="1" applyAlignment="1" applyProtection="1">
      <alignment horizontal="center" vertical="center" wrapText="1"/>
      <protection locked="0"/>
    </xf>
    <xf numFmtId="164" fontId="8" fillId="3" borderId="3"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164" fontId="8"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4" fillId="3" borderId="0" xfId="1" applyFont="1" applyFill="1" applyBorder="1" applyAlignment="1">
      <alignment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horizontal="right" vertical="center" wrapText="1"/>
      <protection locked="0"/>
    </xf>
    <xf numFmtId="164" fontId="4" fillId="3"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0" borderId="0" xfId="1" applyFont="1" applyFill="1" applyBorder="1" applyAlignment="1">
      <alignment wrapText="1"/>
    </xf>
    <xf numFmtId="164" fontId="18" fillId="0" borderId="0" xfId="1" applyFont="1" applyBorder="1" applyAlignment="1">
      <alignment wrapText="1"/>
    </xf>
    <xf numFmtId="164" fontId="14" fillId="7" borderId="15" xfId="1" applyFont="1" applyFill="1" applyBorder="1" applyAlignment="1">
      <alignment wrapText="1"/>
    </xf>
    <xf numFmtId="164" fontId="16" fillId="3" borderId="0" xfId="1" applyFont="1" applyFill="1" applyBorder="1" applyAlignment="1">
      <alignment horizontal="left" wrapText="1"/>
    </xf>
    <xf numFmtId="0" fontId="3" fillId="2" borderId="8" xfId="0" applyFont="1" applyFill="1" applyBorder="1" applyAlignment="1" applyProtection="1">
      <alignment vertical="center" wrapText="1"/>
    </xf>
    <xf numFmtId="164" fontId="4"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21" fillId="0" borderId="0" xfId="0" applyFont="1" applyBorder="1" applyAlignment="1">
      <alignment horizontal="left" vertical="top"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50" xfId="2" applyFont="1" applyFill="1" applyBorder="1" applyAlignment="1">
      <alignment vertical="center" wrapText="1"/>
    </xf>
    <xf numFmtId="164" fontId="5" fillId="2" borderId="13" xfId="0" applyNumberFormat="1" applyFont="1" applyFill="1" applyBorder="1"/>
    <xf numFmtId="0" fontId="4" fillId="2" borderId="3" xfId="0" applyNumberFormat="1" applyFont="1" applyFill="1" applyBorder="1" applyAlignment="1">
      <alignment horizontal="center" wrapText="1"/>
    </xf>
    <xf numFmtId="0" fontId="16" fillId="3" borderId="0" xfId="0" applyFont="1" applyFill="1" applyBorder="1" applyAlignment="1">
      <alignment horizontal="left" wrapText="1"/>
    </xf>
    <xf numFmtId="164" fontId="24" fillId="0" borderId="3" xfId="0" applyNumberFormat="1" applyFont="1" applyBorder="1" applyAlignment="1" applyProtection="1">
      <alignment wrapText="1"/>
      <protection locked="0"/>
    </xf>
    <xf numFmtId="164" fontId="24" fillId="3" borderId="3" xfId="1" applyFont="1" applyFill="1" applyBorder="1" applyAlignment="1" applyProtection="1">
      <alignment horizontal="center" vertical="center" wrapText="1"/>
      <protection locked="0"/>
    </xf>
    <xf numFmtId="164" fontId="24" fillId="3" borderId="38" xfId="1" applyFont="1" applyFill="1" applyBorder="1" applyAlignment="1" applyProtection="1">
      <alignment horizontal="center" vertical="center" wrapText="1"/>
      <protection locked="0"/>
    </xf>
    <xf numFmtId="164" fontId="24" fillId="3" borderId="3" xfId="0" applyNumberFormat="1" applyFont="1" applyFill="1" applyBorder="1" applyAlignment="1" applyProtection="1">
      <alignment wrapText="1"/>
      <protection locked="0"/>
    </xf>
    <xf numFmtId="164" fontId="3" fillId="0" borderId="38" xfId="0" applyNumberFormat="1" applyFont="1" applyBorder="1" applyAlignment="1" applyProtection="1">
      <alignment wrapText="1"/>
      <protection locked="0"/>
    </xf>
    <xf numFmtId="164" fontId="3" fillId="0" borderId="3" xfId="0" applyNumberFormat="1" applyFont="1" applyBorder="1" applyAlignment="1" applyProtection="1">
      <alignment wrapText="1"/>
      <protection locked="0"/>
    </xf>
    <xf numFmtId="164" fontId="3" fillId="3" borderId="38" xfId="1" applyFont="1" applyFill="1" applyBorder="1" applyAlignment="1" applyProtection="1">
      <alignment horizontal="center" vertical="center" wrapText="1"/>
      <protection locked="0"/>
    </xf>
    <xf numFmtId="164" fontId="3" fillId="3" borderId="3" xfId="1" applyFont="1" applyFill="1" applyBorder="1" applyAlignment="1" applyProtection="1">
      <alignment horizontal="center" vertical="center" wrapText="1"/>
      <protection locked="0"/>
    </xf>
    <xf numFmtId="0" fontId="3" fillId="3" borderId="0" xfId="0" applyFont="1" applyFill="1" applyAlignment="1" applyProtection="1">
      <alignment wrapText="1"/>
      <protection locked="0"/>
    </xf>
    <xf numFmtId="164" fontId="3" fillId="3" borderId="38" xfId="3" applyFont="1" applyFill="1" applyBorder="1" applyAlignment="1" applyProtection="1">
      <alignment horizontal="center" vertical="center" wrapText="1"/>
      <protection locked="0"/>
    </xf>
    <xf numFmtId="164" fontId="3" fillId="3" borderId="3" xfId="3" applyFont="1" applyFill="1" applyBorder="1" applyAlignment="1" applyProtection="1">
      <alignment horizontal="center" vertical="center" wrapText="1"/>
      <protection locked="0"/>
    </xf>
    <xf numFmtId="164" fontId="3" fillId="0" borderId="3" xfId="4" applyNumberFormat="1" applyFont="1" applyBorder="1" applyAlignment="1" applyProtection="1">
      <alignment wrapText="1"/>
      <protection locked="0"/>
    </xf>
    <xf numFmtId="0" fontId="3" fillId="0" borderId="3" xfId="0" applyFont="1" applyBorder="1" applyAlignment="1" applyProtection="1">
      <alignment horizontal="left" vertical="top" wrapText="1"/>
      <protection locked="0"/>
    </xf>
    <xf numFmtId="164" fontId="3" fillId="0" borderId="3" xfId="1" applyFont="1" applyBorder="1" applyAlignment="1" applyProtection="1">
      <alignment horizontal="center" vertical="center" wrapText="1"/>
      <protection locked="0"/>
    </xf>
    <xf numFmtId="0" fontId="3" fillId="6" borderId="3" xfId="0" applyFont="1" applyFill="1" applyBorder="1" applyAlignment="1" applyProtection="1">
      <alignment vertical="center" wrapText="1"/>
    </xf>
    <xf numFmtId="0" fontId="24" fillId="0" borderId="3" xfId="0" applyFont="1" applyBorder="1" applyAlignment="1" applyProtection="1">
      <alignment horizontal="left" vertical="top" wrapText="1"/>
      <protection locked="0"/>
    </xf>
    <xf numFmtId="164" fontId="3" fillId="0" borderId="3" xfId="3" applyFont="1" applyBorder="1" applyAlignment="1" applyProtection="1">
      <alignment horizontal="center" vertical="center" wrapText="1"/>
      <protection locked="0"/>
    </xf>
    <xf numFmtId="164" fontId="3" fillId="0" borderId="3" xfId="1" applyFont="1" applyBorder="1" applyAlignment="1" applyProtection="1">
      <alignment vertical="center" wrapText="1"/>
      <protection locked="0"/>
    </xf>
    <xf numFmtId="164" fontId="3" fillId="0" borderId="3" xfId="3" applyFont="1" applyBorder="1" applyAlignment="1" applyProtection="1">
      <alignment vertical="center" wrapText="1"/>
      <protection locked="0"/>
    </xf>
    <xf numFmtId="49" fontId="3" fillId="0" borderId="3" xfId="4" applyNumberFormat="1" applyFont="1" applyBorder="1" applyAlignment="1" applyProtection="1">
      <alignment horizontal="left" wrapText="1"/>
      <protection locked="0"/>
    </xf>
    <xf numFmtId="49" fontId="3" fillId="0" borderId="3" xfId="0" applyNumberFormat="1" applyFont="1" applyBorder="1" applyAlignment="1" applyProtection="1">
      <alignment horizontal="left" wrapText="1"/>
      <protection locked="0"/>
    </xf>
    <xf numFmtId="49" fontId="3" fillId="0" borderId="3" xfId="0" applyNumberFormat="1" applyFont="1" applyBorder="1" applyAlignment="1" applyProtection="1">
      <alignment horizontal="left" vertical="top" wrapText="1"/>
      <protection locked="0"/>
    </xf>
    <xf numFmtId="164" fontId="8" fillId="0" borderId="0" xfId="0" applyNumberFormat="1" applyFont="1" applyBorder="1" applyAlignment="1">
      <alignment wrapText="1"/>
    </xf>
    <xf numFmtId="164" fontId="8" fillId="0" borderId="0" xfId="0" applyNumberFormat="1" applyFont="1" applyFill="1" applyBorder="1" applyAlignment="1">
      <alignment wrapText="1"/>
    </xf>
    <xf numFmtId="164" fontId="3" fillId="0" borderId="0" xfId="1" applyFont="1" applyBorder="1" applyAlignment="1" applyProtection="1">
      <alignment horizontal="center" vertical="center" wrapText="1"/>
      <protection locked="0"/>
    </xf>
    <xf numFmtId="0" fontId="0" fillId="9" borderId="0" xfId="0" applyFont="1" applyFill="1" applyBorder="1" applyAlignment="1">
      <alignment wrapText="1"/>
    </xf>
    <xf numFmtId="0" fontId="24" fillId="3" borderId="3"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165" fontId="24" fillId="3" borderId="3" xfId="5" applyFont="1" applyFill="1" applyBorder="1" applyAlignment="1">
      <alignment horizontal="center" vertical="center"/>
    </xf>
    <xf numFmtId="0" fontId="17" fillId="3" borderId="0" xfId="0" applyFont="1" applyFill="1" applyBorder="1" applyAlignment="1">
      <alignment wrapText="1"/>
    </xf>
    <xf numFmtId="0" fontId="3" fillId="3" borderId="3" xfId="0" applyFont="1" applyFill="1" applyBorder="1" applyAlignment="1" applyProtection="1">
      <alignment horizontal="left" vertical="top" wrapText="1"/>
      <protection locked="0"/>
    </xf>
    <xf numFmtId="0" fontId="24" fillId="6" borderId="3" xfId="0" applyFont="1" applyFill="1" applyBorder="1" applyAlignment="1" applyProtection="1">
      <alignment vertical="center" wrapText="1"/>
    </xf>
    <xf numFmtId="0" fontId="24" fillId="6" borderId="3" xfId="0" applyFont="1" applyFill="1" applyBorder="1" applyAlignment="1" applyProtection="1">
      <alignment horizontal="left" vertical="top" wrapText="1"/>
      <protection locked="0"/>
    </xf>
    <xf numFmtId="164" fontId="24" fillId="0" borderId="3" xfId="1" applyFont="1" applyBorder="1" applyAlignment="1" applyProtection="1">
      <alignment horizontal="center" vertical="center" wrapText="1"/>
      <protection locked="0"/>
    </xf>
    <xf numFmtId="164" fontId="24" fillId="0" borderId="3" xfId="1" applyNumberFormat="1" applyFont="1" applyBorder="1" applyAlignment="1" applyProtection="1">
      <alignment horizontal="center" vertical="center" wrapText="1"/>
      <protection locked="0"/>
    </xf>
    <xf numFmtId="164" fontId="24" fillId="3" borderId="3" xfId="1" applyNumberFormat="1" applyFont="1" applyFill="1" applyBorder="1" applyAlignment="1" applyProtection="1">
      <alignment horizontal="center" vertical="center" wrapText="1"/>
      <protection locked="0"/>
    </xf>
    <xf numFmtId="0" fontId="20" fillId="0" borderId="0" xfId="0" applyFont="1" applyBorder="1" applyAlignment="1">
      <alignment wrapText="1"/>
    </xf>
    <xf numFmtId="0" fontId="25" fillId="2" borderId="3" xfId="0" applyFont="1" applyFill="1" applyBorder="1" applyAlignment="1" applyProtection="1">
      <alignment vertical="center" wrapText="1"/>
    </xf>
    <xf numFmtId="164" fontId="25" fillId="2" borderId="5" xfId="1" applyNumberFormat="1" applyFont="1" applyFill="1" applyBorder="1" applyAlignment="1" applyProtection="1">
      <alignment horizontal="center" vertical="center" wrapText="1"/>
    </xf>
    <xf numFmtId="0" fontId="25" fillId="2" borderId="13" xfId="0" applyFont="1" applyFill="1" applyBorder="1" applyAlignment="1">
      <alignment horizontal="left" wrapText="1"/>
    </xf>
    <xf numFmtId="164" fontId="25" fillId="2" borderId="13" xfId="0" applyNumberFormat="1" applyFont="1" applyFill="1" applyBorder="1" applyAlignment="1">
      <alignment horizontal="center" wrapText="1"/>
    </xf>
    <xf numFmtId="164" fontId="25" fillId="2" borderId="13" xfId="0" applyNumberFormat="1" applyFont="1" applyFill="1" applyBorder="1" applyAlignment="1">
      <alignment wrapText="1"/>
    </xf>
    <xf numFmtId="0" fontId="26" fillId="2" borderId="38" xfId="0" applyFont="1" applyFill="1" applyBorder="1" applyAlignment="1" applyProtection="1">
      <alignment vertical="center" wrapText="1"/>
    </xf>
    <xf numFmtId="164" fontId="24" fillId="0" borderId="38" xfId="0" applyNumberFormat="1" applyFont="1" applyBorder="1" applyAlignment="1" applyProtection="1">
      <alignment wrapText="1"/>
      <protection locked="0"/>
    </xf>
    <xf numFmtId="164" fontId="24" fillId="3" borderId="38" xfId="1" applyNumberFormat="1" applyFont="1" applyFill="1" applyBorder="1" applyAlignment="1" applyProtection="1">
      <alignment horizontal="center" vertical="center" wrapText="1"/>
      <protection locked="0"/>
    </xf>
    <xf numFmtId="0" fontId="26" fillId="2" borderId="3" xfId="0" applyFont="1" applyFill="1" applyBorder="1" applyAlignment="1" applyProtection="1">
      <alignment vertical="center" wrapText="1"/>
    </xf>
    <xf numFmtId="0" fontId="26" fillId="2" borderId="3" xfId="0" applyFont="1" applyFill="1" applyBorder="1" applyAlignment="1" applyProtection="1">
      <alignment vertical="center" wrapText="1"/>
      <protection locked="0"/>
    </xf>
    <xf numFmtId="164" fontId="25" fillId="4" borderId="3" xfId="1" applyFont="1" applyFill="1" applyBorder="1" applyAlignment="1" applyProtection="1">
      <alignment wrapText="1"/>
    </xf>
    <xf numFmtId="164" fontId="25" fillId="4" borderId="3" xfId="1" applyNumberFormat="1" applyFont="1" applyFill="1" applyBorder="1" applyAlignment="1">
      <alignment wrapText="1"/>
    </xf>
    <xf numFmtId="0" fontId="4" fillId="3" borderId="3" xfId="0" applyNumberFormat="1" applyFont="1" applyFill="1" applyBorder="1" applyAlignment="1">
      <alignment horizontal="center" wrapText="1"/>
    </xf>
    <xf numFmtId="164" fontId="8" fillId="3" borderId="38" xfId="0" applyNumberFormat="1" applyFont="1" applyFill="1" applyBorder="1" applyAlignment="1">
      <alignment wrapText="1"/>
    </xf>
    <xf numFmtId="164" fontId="8" fillId="3" borderId="3" xfId="0" applyNumberFormat="1" applyFont="1" applyFill="1" applyBorder="1" applyAlignment="1">
      <alignment wrapText="1"/>
    </xf>
    <xf numFmtId="164" fontId="8" fillId="3" borderId="3" xfId="1" applyNumberFormat="1" applyFont="1" applyFill="1" applyBorder="1" applyAlignment="1">
      <alignment wrapText="1"/>
    </xf>
    <xf numFmtId="164" fontId="8" fillId="3" borderId="13" xfId="0" applyNumberFormat="1" applyFont="1" applyFill="1" applyBorder="1" applyAlignment="1">
      <alignment wrapText="1"/>
    </xf>
    <xf numFmtId="164" fontId="4" fillId="3" borderId="32" xfId="0" applyNumberFormat="1" applyFont="1" applyFill="1" applyBorder="1" applyAlignment="1">
      <alignment wrapText="1"/>
    </xf>
    <xf numFmtId="164" fontId="4" fillId="3" borderId="3" xfId="1" applyNumberFormat="1" applyFont="1" applyFill="1" applyBorder="1" applyAlignment="1">
      <alignment wrapText="1"/>
    </xf>
    <xf numFmtId="0" fontId="27" fillId="2" borderId="8" xfId="0" applyFont="1" applyFill="1" applyBorder="1" applyAlignment="1" applyProtection="1">
      <alignment vertical="center" wrapText="1"/>
    </xf>
    <xf numFmtId="166" fontId="28" fillId="3" borderId="3" xfId="0" applyNumberFormat="1" applyFont="1" applyFill="1" applyBorder="1" applyAlignment="1">
      <alignment vertical="center"/>
    </xf>
    <xf numFmtId="166" fontId="7" fillId="3" borderId="3" xfId="4" applyNumberFormat="1" applyFill="1" applyBorder="1" applyAlignment="1">
      <alignment vertical="center" wrapText="1"/>
    </xf>
    <xf numFmtId="166" fontId="7" fillId="0" borderId="3" xfId="4" applyNumberFormat="1" applyBorder="1" applyAlignment="1">
      <alignment vertical="center" wrapText="1"/>
    </xf>
    <xf numFmtId="167" fontId="29" fillId="3" borderId="3" xfId="6" applyNumberFormat="1" applyFont="1" applyFill="1" applyBorder="1"/>
    <xf numFmtId="164" fontId="3" fillId="0" borderId="3" xfId="1" applyFont="1" applyFill="1" applyBorder="1" applyAlignment="1" applyProtection="1">
      <alignment vertical="center" wrapText="1"/>
      <protection locked="0"/>
    </xf>
    <xf numFmtId="164" fontId="24" fillId="0" borderId="3" xfId="1" applyFont="1" applyFill="1" applyBorder="1" applyAlignment="1" applyProtection="1">
      <alignment horizontal="center" vertical="center" wrapText="1"/>
      <protection locked="0"/>
    </xf>
    <xf numFmtId="164" fontId="24" fillId="0" borderId="3" xfId="1" applyNumberFormat="1" applyFont="1" applyFill="1" applyBorder="1" applyAlignment="1" applyProtection="1">
      <alignment horizontal="center" vertical="center" wrapText="1"/>
      <protection locked="0"/>
    </xf>
    <xf numFmtId="164" fontId="3" fillId="0" borderId="3" xfId="1" applyFont="1" applyFill="1" applyBorder="1" applyAlignment="1" applyProtection="1">
      <alignment horizontal="center" vertical="center" wrapText="1"/>
      <protection locked="0"/>
    </xf>
    <xf numFmtId="164" fontId="8" fillId="0" borderId="3" xfId="1" applyNumberFormat="1" applyFont="1" applyFill="1" applyBorder="1" applyAlignment="1" applyProtection="1">
      <alignment horizontal="center" vertical="center" wrapText="1"/>
      <protection locked="0"/>
    </xf>
    <xf numFmtId="164" fontId="0" fillId="0" borderId="0" xfId="0" applyNumberFormat="1" applyFill="1" applyAlignment="1">
      <alignment wrapText="1"/>
    </xf>
    <xf numFmtId="0" fontId="4" fillId="0" borderId="3" xfId="0" applyFont="1" applyFill="1" applyBorder="1" applyAlignment="1" applyProtection="1">
      <alignment horizontal="center" vertical="center" wrapText="1"/>
      <protection locked="0"/>
    </xf>
    <xf numFmtId="49" fontId="2" fillId="0" borderId="3" xfId="1" applyNumberFormat="1" applyFont="1" applyBorder="1" applyAlignment="1" applyProtection="1">
      <alignment horizontal="left" wrapText="1"/>
      <protection locked="0"/>
    </xf>
    <xf numFmtId="10" fontId="0" fillId="10" borderId="21" xfId="1" applyNumberFormat="1" applyFont="1" applyFill="1" applyBorder="1" applyAlignment="1">
      <alignment wrapText="1"/>
    </xf>
    <xf numFmtId="0" fontId="30" fillId="10" borderId="6" xfId="0" applyFont="1" applyFill="1" applyBorder="1" applyAlignment="1">
      <alignment wrapText="1"/>
    </xf>
    <xf numFmtId="164" fontId="8"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protection locked="0"/>
    </xf>
    <xf numFmtId="0" fontId="14" fillId="11" borderId="15" xfId="0" applyFont="1" applyFill="1" applyBorder="1" applyAlignment="1">
      <alignment wrapText="1"/>
    </xf>
    <xf numFmtId="164" fontId="1" fillId="0" borderId="0" xfId="1" applyNumberFormat="1" applyFont="1" applyFill="1" applyBorder="1" applyAlignment="1" applyProtection="1">
      <alignment horizontal="center" vertical="center" wrapText="1"/>
    </xf>
    <xf numFmtId="0" fontId="8" fillId="3" borderId="3" xfId="0" applyFont="1" applyFill="1" applyBorder="1" applyAlignment="1" applyProtection="1">
      <alignment horizontal="left" vertical="top" wrapText="1"/>
      <protection locked="0"/>
    </xf>
    <xf numFmtId="164" fontId="8" fillId="3" borderId="3" xfId="1"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164" fontId="4" fillId="2" borderId="30" xfId="1" applyFont="1" applyFill="1" applyBorder="1" applyAlignment="1" applyProtection="1">
      <alignment horizontal="center" vertical="center" wrapText="1"/>
    </xf>
    <xf numFmtId="164" fontId="4" fillId="2" borderId="3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21" fillId="0" borderId="0" xfId="0" applyFont="1" applyBorder="1" applyAlignment="1">
      <alignment horizontal="left" vertical="top" wrapText="1"/>
    </xf>
    <xf numFmtId="0" fontId="16" fillId="7" borderId="25" xfId="0" applyFont="1" applyFill="1" applyBorder="1" applyAlignment="1">
      <alignment horizontal="left" wrapText="1"/>
    </xf>
    <xf numFmtId="0" fontId="16" fillId="7" borderId="26" xfId="0" applyFont="1" applyFill="1" applyBorder="1" applyAlignment="1">
      <alignment horizontal="left" wrapText="1"/>
    </xf>
    <xf numFmtId="0" fontId="16" fillId="7" borderId="21" xfId="0" applyFont="1" applyFill="1" applyBorder="1" applyAlignment="1">
      <alignment horizontal="left" wrapText="1"/>
    </xf>
    <xf numFmtId="0" fontId="4" fillId="3" borderId="3" xfId="0"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6" fillId="7" borderId="19" xfId="0" applyFont="1" applyFill="1" applyBorder="1" applyAlignment="1">
      <alignment horizontal="left" wrapText="1"/>
    </xf>
    <xf numFmtId="0" fontId="6" fillId="7" borderId="24" xfId="0" applyFont="1" applyFill="1" applyBorder="1" applyAlignment="1">
      <alignment horizontal="left" wrapText="1"/>
    </xf>
    <xf numFmtId="164" fontId="6" fillId="7" borderId="24" xfId="1" applyFont="1" applyFill="1" applyBorder="1" applyAlignment="1">
      <alignment horizontal="left" wrapText="1"/>
    </xf>
    <xf numFmtId="0" fontId="6" fillId="7" borderId="20" xfId="0" applyFont="1" applyFill="1" applyBorder="1" applyAlignment="1">
      <alignment horizontal="left" wrapText="1"/>
    </xf>
    <xf numFmtId="164" fontId="3" fillId="0" borderId="5" xfId="1" applyFont="1" applyBorder="1" applyAlignment="1" applyProtection="1">
      <alignment horizontal="center" vertical="center" wrapText="1"/>
      <protection locked="0"/>
    </xf>
    <xf numFmtId="164" fontId="3" fillId="0" borderId="55" xfId="1" applyFont="1" applyBorder="1" applyAlignment="1" applyProtection="1">
      <alignment horizontal="center" vertical="center" wrapText="1"/>
      <protection locked="0"/>
    </xf>
    <xf numFmtId="164" fontId="3" fillId="0" borderId="38" xfId="1" applyFont="1" applyBorder="1" applyAlignment="1" applyProtection="1">
      <alignment horizontal="center" vertical="center"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7" borderId="11"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4" fillId="3" borderId="4" xfId="0" applyFont="1" applyFill="1" applyBorder="1" applyAlignment="1">
      <alignment horizontal="left" wrapText="1"/>
    </xf>
    <xf numFmtId="0" fontId="4" fillId="3" borderId="1" xfId="0" applyFont="1" applyFill="1" applyBorder="1" applyAlignment="1">
      <alignment horizontal="left" wrapText="1"/>
    </xf>
    <xf numFmtId="0" fontId="4" fillId="3" borderId="2" xfId="0" applyFont="1" applyFill="1" applyBorder="1" applyAlignment="1">
      <alignment horizontal="left"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4" fillId="7" borderId="17" xfId="0" applyFont="1" applyFill="1" applyBorder="1" applyAlignment="1">
      <alignment horizontal="left" wrapText="1"/>
    </xf>
    <xf numFmtId="0" fontId="14" fillId="7" borderId="15" xfId="0" applyFont="1" applyFill="1" applyBorder="1" applyAlignment="1">
      <alignment horizontal="left" wrapText="1"/>
    </xf>
    <xf numFmtId="0" fontId="14" fillId="7" borderId="40" xfId="0" applyFont="1" applyFill="1" applyBorder="1" applyAlignment="1">
      <alignment horizontal="left" wrapText="1"/>
    </xf>
    <xf numFmtId="0" fontId="25" fillId="2" borderId="46" xfId="0" applyFont="1" applyFill="1" applyBorder="1" applyAlignment="1">
      <alignment horizontal="left" wrapText="1"/>
    </xf>
    <xf numFmtId="0" fontId="25" fillId="2" borderId="51" xfId="0" applyFont="1" applyFill="1" applyBorder="1" applyAlignment="1">
      <alignment horizontal="left" wrapText="1"/>
    </xf>
    <xf numFmtId="0" fontId="25" fillId="2" borderId="52"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6" xfId="0" applyNumberFormat="1" applyFont="1" applyFill="1" applyBorder="1" applyAlignment="1">
      <alignment horizontal="center"/>
    </xf>
    <xf numFmtId="16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7">
    <cellStyle name="Komma" xfId="5" builtinId="3"/>
    <cellStyle name="Monétaire 3" xfId="3" xr:uid="{00000000-0005-0000-0000-000001000000}"/>
    <cellStyle name="Normal 4" xfId="4" xr:uid="{00000000-0005-0000-0000-000003000000}"/>
    <cellStyle name="Normal 5" xfId="6" xr:uid="{05CF93E9-3A35-D34F-8763-31298EBDEB63}"/>
    <cellStyle name="Prozent" xfId="2" builtinId="5"/>
    <cellStyle name="Standard" xfId="0" builtinId="0"/>
    <cellStyle name="Währung" xfId="1" builtinId="4"/>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uhaib%20Khayati/AppData/Local/Microsoft/Windows/INetCache/Content.Outlook/9SV3QQ7V/PBF_Lutte%20contre%20l'impunit&#233;_2019_annex_d_budget_PNUD+INTERPEACE_versio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58">
          <cell r="E58">
            <v>15000</v>
          </cell>
        </row>
        <row r="60">
          <cell r="E60">
            <v>60000</v>
          </cell>
        </row>
        <row r="61">
          <cell r="E61">
            <v>20000</v>
          </cell>
        </row>
        <row r="62">
          <cell r="E62">
            <v>75000</v>
          </cell>
        </row>
        <row r="73">
          <cell r="E73">
            <v>75000</v>
          </cell>
        </row>
        <row r="183">
          <cell r="E183">
            <v>184296</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803"/>
  <sheetViews>
    <sheetView showGridLines="0" showZeros="0" tabSelected="1" topLeftCell="D176" zoomScale="87" zoomScaleNormal="85" workbookViewId="0">
      <selection activeCell="M187" sqref="L100:M187"/>
    </sheetView>
  </sheetViews>
  <sheetFormatPr baseColWidth="10" defaultColWidth="9.1640625" defaultRowHeight="15" x14ac:dyDescent="0.2"/>
  <cols>
    <col min="1" max="1" width="9.1640625" style="42"/>
    <col min="2" max="2" width="30.6640625" style="42" customWidth="1"/>
    <col min="3" max="3" width="32.5" style="42" customWidth="1"/>
    <col min="4" max="5" width="23.1640625" style="42" customWidth="1"/>
    <col min="6" max="6" width="23.1640625" style="240" customWidth="1"/>
    <col min="7" max="8" width="23.1640625" style="42" customWidth="1"/>
    <col min="9" max="9" width="22.5" style="42" customWidth="1"/>
    <col min="10" max="10" width="22.5" style="192" customWidth="1"/>
    <col min="11" max="11" width="30.33203125" style="42" customWidth="1"/>
    <col min="12" max="12" width="18.83203125" style="42" customWidth="1"/>
    <col min="13" max="13" width="9.1640625" style="42"/>
    <col min="14" max="14" width="17.6640625" style="42" customWidth="1"/>
    <col min="15" max="15" width="26.5" style="42" customWidth="1"/>
    <col min="16" max="16" width="22.5" style="42" customWidth="1"/>
    <col min="17" max="17" width="29.6640625" style="42" customWidth="1"/>
    <col min="18" max="18" width="23.5" style="42" customWidth="1"/>
    <col min="19" max="19" width="18.5" style="42" customWidth="1"/>
    <col min="20" max="20" width="17.5" style="42" customWidth="1"/>
    <col min="21" max="21" width="25.1640625" style="42" customWidth="1"/>
    <col min="22" max="16384" width="9.1640625" style="42"/>
  </cols>
  <sheetData>
    <row r="1" spans="2:14" x14ac:dyDescent="0.2">
      <c r="F1" s="43"/>
    </row>
    <row r="2" spans="2:14" ht="47.25" customHeight="1" x14ac:dyDescent="0.55000000000000004">
      <c r="B2" s="312" t="s">
        <v>519</v>
      </c>
      <c r="C2" s="312"/>
      <c r="D2" s="312"/>
      <c r="E2" s="312"/>
      <c r="F2" s="244"/>
      <c r="G2" s="40"/>
      <c r="H2" s="40"/>
      <c r="I2" s="41"/>
      <c r="J2" s="199"/>
      <c r="K2" s="41"/>
    </row>
    <row r="3" spans="2:14" ht="16" x14ac:dyDescent="0.2">
      <c r="B3" s="161"/>
      <c r="F3" s="43"/>
    </row>
    <row r="4" spans="2:14" ht="17" thickBot="1" x14ac:dyDescent="0.25">
      <c r="B4" s="45"/>
      <c r="F4" s="43"/>
    </row>
    <row r="5" spans="2:14" ht="36.75" customHeight="1" x14ac:dyDescent="0.45">
      <c r="B5" s="129" t="s">
        <v>3</v>
      </c>
      <c r="C5" s="162"/>
      <c r="D5" s="162"/>
      <c r="E5" s="288"/>
      <c r="F5" s="288"/>
      <c r="G5" s="288"/>
      <c r="H5" s="162"/>
      <c r="I5" s="162"/>
      <c r="J5" s="200"/>
      <c r="K5" s="162"/>
      <c r="L5" s="162"/>
      <c r="M5" s="162"/>
      <c r="N5" s="163"/>
    </row>
    <row r="6" spans="2:14" ht="174" customHeight="1" thickBot="1" x14ac:dyDescent="0.3">
      <c r="B6" s="320" t="s">
        <v>574</v>
      </c>
      <c r="C6" s="321"/>
      <c r="D6" s="321"/>
      <c r="E6" s="321"/>
      <c r="F6" s="321"/>
      <c r="G6" s="321"/>
      <c r="H6" s="321"/>
      <c r="I6" s="321"/>
      <c r="J6" s="322"/>
      <c r="K6" s="321"/>
      <c r="L6" s="321"/>
      <c r="M6" s="321"/>
      <c r="N6" s="323"/>
    </row>
    <row r="7" spans="2:14" x14ac:dyDescent="0.2">
      <c r="B7" s="46"/>
      <c r="F7" s="43"/>
    </row>
    <row r="8" spans="2:14" ht="16" thickBot="1" x14ac:dyDescent="0.25">
      <c r="F8" s="43"/>
    </row>
    <row r="9" spans="2:14" ht="27" customHeight="1" thickBot="1" x14ac:dyDescent="0.35">
      <c r="B9" s="313" t="s">
        <v>365</v>
      </c>
      <c r="C9" s="314"/>
      <c r="D9" s="314"/>
      <c r="E9" s="314"/>
      <c r="F9" s="314"/>
      <c r="G9" s="314"/>
      <c r="H9" s="314"/>
      <c r="I9" s="315"/>
      <c r="J9" s="201"/>
    </row>
    <row r="10" spans="2:14" x14ac:dyDescent="0.2">
      <c r="F10" s="43"/>
    </row>
    <row r="11" spans="2:14" ht="25.5" customHeight="1" x14ac:dyDescent="0.2">
      <c r="D11" s="47"/>
      <c r="E11" s="47"/>
      <c r="F11" s="47"/>
      <c r="G11" s="47"/>
      <c r="H11" s="47"/>
      <c r="I11" s="44"/>
      <c r="J11" s="198"/>
      <c r="K11" s="43"/>
      <c r="L11" s="43"/>
    </row>
    <row r="12" spans="2:14" ht="213.75" customHeight="1" x14ac:dyDescent="0.2">
      <c r="B12" s="114" t="s">
        <v>366</v>
      </c>
      <c r="C12" s="114" t="s">
        <v>520</v>
      </c>
      <c r="D12" s="114" t="s">
        <v>521</v>
      </c>
      <c r="E12" s="114" t="s">
        <v>522</v>
      </c>
      <c r="F12" s="114" t="s">
        <v>523</v>
      </c>
      <c r="G12" s="114" t="s">
        <v>590</v>
      </c>
      <c r="H12" s="114" t="s">
        <v>10</v>
      </c>
      <c r="I12" s="114" t="s">
        <v>524</v>
      </c>
      <c r="J12" s="114" t="s">
        <v>584</v>
      </c>
      <c r="K12" s="114" t="s">
        <v>525</v>
      </c>
      <c r="L12" s="53"/>
    </row>
    <row r="13" spans="2:14" ht="18.75" customHeight="1" x14ac:dyDescent="0.2">
      <c r="B13" s="54"/>
      <c r="C13" s="54"/>
      <c r="D13" s="81" t="s">
        <v>658</v>
      </c>
      <c r="E13" s="81" t="s">
        <v>659</v>
      </c>
      <c r="F13" s="282" t="s">
        <v>660</v>
      </c>
      <c r="G13" s="81" t="s">
        <v>661</v>
      </c>
      <c r="H13" s="114"/>
      <c r="I13" s="54"/>
      <c r="J13" s="187"/>
      <c r="K13" s="54"/>
      <c r="L13" s="53"/>
    </row>
    <row r="14" spans="2:14" ht="51" customHeight="1" x14ac:dyDescent="0.2">
      <c r="B14" s="109" t="s">
        <v>367</v>
      </c>
      <c r="C14" s="318" t="s">
        <v>592</v>
      </c>
      <c r="D14" s="318"/>
      <c r="E14" s="318"/>
      <c r="F14" s="318"/>
      <c r="G14" s="318"/>
      <c r="H14" s="318"/>
      <c r="I14" s="318"/>
      <c r="J14" s="317"/>
      <c r="K14" s="318"/>
      <c r="L14" s="18"/>
    </row>
    <row r="15" spans="2:14" ht="51" customHeight="1" x14ac:dyDescent="0.2">
      <c r="B15" s="109" t="s">
        <v>368</v>
      </c>
      <c r="C15" s="318" t="s">
        <v>593</v>
      </c>
      <c r="D15" s="318"/>
      <c r="E15" s="318"/>
      <c r="F15" s="318"/>
      <c r="G15" s="318"/>
      <c r="H15" s="318"/>
      <c r="I15" s="318"/>
      <c r="J15" s="317"/>
      <c r="K15" s="318"/>
      <c r="L15" s="56"/>
    </row>
    <row r="16" spans="2:14" ht="102" x14ac:dyDescent="0.2">
      <c r="B16" s="110" t="s">
        <v>369</v>
      </c>
      <c r="C16" s="227" t="s">
        <v>594</v>
      </c>
      <c r="D16" s="19"/>
      <c r="E16" s="19"/>
      <c r="F16" s="280"/>
      <c r="G16" s="19">
        <v>75848.91</v>
      </c>
      <c r="H16" s="143">
        <f>SUM(D16:G16)</f>
        <v>75848.91</v>
      </c>
      <c r="I16" s="140"/>
      <c r="J16" s="272">
        <v>76157.45</v>
      </c>
      <c r="K16" s="127"/>
      <c r="L16" s="57"/>
    </row>
    <row r="17" spans="1:12" ht="85" x14ac:dyDescent="0.2">
      <c r="B17" s="110" t="s">
        <v>370</v>
      </c>
      <c r="C17" s="227" t="s">
        <v>595</v>
      </c>
      <c r="D17" s="19"/>
      <c r="E17" s="19"/>
      <c r="F17" s="280"/>
      <c r="G17" s="19">
        <v>158240.59</v>
      </c>
      <c r="H17" s="143">
        <f t="shared" ref="H17:H23" si="0">SUM(D17:G17)</f>
        <v>158240.59</v>
      </c>
      <c r="I17" s="140">
        <v>0.5</v>
      </c>
      <c r="J17" s="273">
        <v>158146.01000000007</v>
      </c>
      <c r="K17" s="127"/>
      <c r="L17" s="57"/>
    </row>
    <row r="18" spans="1:12" ht="85" x14ac:dyDescent="0.2">
      <c r="B18" s="110" t="s">
        <v>371</v>
      </c>
      <c r="C18" s="242" t="s">
        <v>596</v>
      </c>
      <c r="D18" s="19"/>
      <c r="E18" s="19"/>
      <c r="F18" s="279">
        <v>28106.18</v>
      </c>
      <c r="G18" s="19"/>
      <c r="H18" s="143">
        <f t="shared" si="0"/>
        <v>28106.18</v>
      </c>
      <c r="I18" s="140">
        <v>0.5</v>
      </c>
      <c r="J18" s="188"/>
      <c r="K18" s="127"/>
      <c r="L18" s="57"/>
    </row>
    <row r="19" spans="1:12" ht="17" x14ac:dyDescent="0.2">
      <c r="B19" s="110" t="s">
        <v>372</v>
      </c>
      <c r="C19" s="17"/>
      <c r="D19" s="19"/>
      <c r="E19" s="19"/>
      <c r="F19" s="280"/>
      <c r="G19" s="19"/>
      <c r="H19" s="143">
        <f t="shared" si="0"/>
        <v>0</v>
      </c>
      <c r="I19" s="140"/>
      <c r="J19" s="188"/>
      <c r="K19" s="127"/>
      <c r="L19" s="57"/>
    </row>
    <row r="20" spans="1:12" ht="17" x14ac:dyDescent="0.2">
      <c r="B20" s="110" t="s">
        <v>373</v>
      </c>
      <c r="C20" s="17"/>
      <c r="D20" s="19"/>
      <c r="E20" s="19"/>
      <c r="F20" s="280"/>
      <c r="G20" s="19"/>
      <c r="H20" s="143">
        <f t="shared" si="0"/>
        <v>0</v>
      </c>
      <c r="I20" s="140"/>
      <c r="J20" s="188"/>
      <c r="K20" s="127"/>
      <c r="L20" s="57"/>
    </row>
    <row r="21" spans="1:12" ht="17" x14ac:dyDescent="0.2">
      <c r="B21" s="110" t="s">
        <v>374</v>
      </c>
      <c r="C21" s="17"/>
      <c r="D21" s="19"/>
      <c r="E21" s="19"/>
      <c r="F21" s="280"/>
      <c r="G21" s="19"/>
      <c r="H21" s="143">
        <f t="shared" si="0"/>
        <v>0</v>
      </c>
      <c r="I21" s="140"/>
      <c r="J21" s="188"/>
      <c r="K21" s="127"/>
      <c r="L21" s="57"/>
    </row>
    <row r="22" spans="1:12" ht="17" x14ac:dyDescent="0.2">
      <c r="B22" s="110" t="s">
        <v>375</v>
      </c>
      <c r="C22" s="52"/>
      <c r="D22" s="20"/>
      <c r="E22" s="20"/>
      <c r="F22" s="280"/>
      <c r="G22" s="20"/>
      <c r="H22" s="143">
        <f t="shared" si="0"/>
        <v>0</v>
      </c>
      <c r="I22" s="141"/>
      <c r="J22" s="189"/>
      <c r="K22" s="128"/>
      <c r="L22" s="57"/>
    </row>
    <row r="23" spans="1:12" ht="17" x14ac:dyDescent="0.2">
      <c r="A23" s="43"/>
      <c r="B23" s="110" t="s">
        <v>376</v>
      </c>
      <c r="C23" s="52"/>
      <c r="D23" s="20"/>
      <c r="E23" s="20"/>
      <c r="F23" s="280"/>
      <c r="G23" s="20"/>
      <c r="H23" s="143">
        <f t="shared" si="0"/>
        <v>0</v>
      </c>
      <c r="I23" s="141"/>
      <c r="J23" s="189"/>
      <c r="K23" s="128"/>
      <c r="L23" s="44"/>
    </row>
    <row r="24" spans="1:12" ht="17" x14ac:dyDescent="0.2">
      <c r="A24" s="43"/>
      <c r="C24" s="111" t="s">
        <v>526</v>
      </c>
      <c r="D24" s="21">
        <f>SUM(D16:D23)</f>
        <v>0</v>
      </c>
      <c r="E24" s="21">
        <f>SUM(E16:E23)</f>
        <v>0</v>
      </c>
      <c r="F24" s="21">
        <f>SUM(F16:F23)</f>
        <v>28106.18</v>
      </c>
      <c r="G24" s="21">
        <f>SUM(G16:G23)</f>
        <v>234089.5</v>
      </c>
      <c r="H24" s="21">
        <f>SUM(H16:H23)</f>
        <v>262195.68</v>
      </c>
      <c r="I24" s="130">
        <f>(I16*H16)+(I17*H17)+(I18*H18)+(I19*H19)+(I20*H20)+(I21*H21)+(I22*H22)+(I23*H23)</f>
        <v>93173.384999999995</v>
      </c>
      <c r="J24" s="130">
        <f>SUM(J16:J23)</f>
        <v>234303.46000000008</v>
      </c>
      <c r="K24" s="128"/>
      <c r="L24" s="59"/>
    </row>
    <row r="25" spans="1:12" ht="51" customHeight="1" x14ac:dyDescent="0.2">
      <c r="A25" s="43"/>
      <c r="B25" s="109" t="s">
        <v>377</v>
      </c>
      <c r="C25" s="316" t="s">
        <v>597</v>
      </c>
      <c r="D25" s="316"/>
      <c r="E25" s="316"/>
      <c r="F25" s="316"/>
      <c r="G25" s="316"/>
      <c r="H25" s="316"/>
      <c r="I25" s="316"/>
      <c r="J25" s="317"/>
      <c r="K25" s="316"/>
      <c r="L25" s="56"/>
    </row>
    <row r="26" spans="1:12" ht="68" x14ac:dyDescent="0.2">
      <c r="A26" s="43"/>
      <c r="B26" s="110" t="s">
        <v>378</v>
      </c>
      <c r="C26" s="227" t="s">
        <v>598</v>
      </c>
      <c r="D26" s="19"/>
      <c r="E26" s="19"/>
      <c r="F26" s="280"/>
      <c r="G26" s="228">
        <v>75188.91</v>
      </c>
      <c r="H26" s="143">
        <f>SUM(D26:G26)</f>
        <v>75188.91</v>
      </c>
      <c r="I26" s="140">
        <v>0.3</v>
      </c>
      <c r="J26" s="273">
        <v>74786.880000000092</v>
      </c>
      <c r="K26" s="127"/>
      <c r="L26" s="57"/>
    </row>
    <row r="27" spans="1:12" ht="34" x14ac:dyDescent="0.2">
      <c r="A27" s="43"/>
      <c r="B27" s="110" t="s">
        <v>379</v>
      </c>
      <c r="C27" s="227" t="s">
        <v>599</v>
      </c>
      <c r="D27" s="19"/>
      <c r="E27" s="19"/>
      <c r="F27" s="280"/>
      <c r="G27" s="228">
        <v>81650.31</v>
      </c>
      <c r="H27" s="143">
        <f>SUM(D27:G27)</f>
        <v>81650.31</v>
      </c>
      <c r="I27" s="140">
        <v>0.3</v>
      </c>
      <c r="J27" s="274">
        <v>81046.049999999945</v>
      </c>
      <c r="K27" s="127"/>
      <c r="L27" s="57"/>
    </row>
    <row r="28" spans="1:12" ht="34" x14ac:dyDescent="0.2">
      <c r="A28" s="43"/>
      <c r="B28" s="110" t="s">
        <v>380</v>
      </c>
      <c r="C28" s="227" t="s">
        <v>600</v>
      </c>
      <c r="D28" s="19"/>
      <c r="E28" s="19"/>
      <c r="F28" s="280"/>
      <c r="G28" s="228">
        <v>68768.2</v>
      </c>
      <c r="H28" s="143">
        <f t="shared" ref="H28:H33" si="1">SUM(D28:G28)</f>
        <v>68768.2</v>
      </c>
      <c r="I28" s="140"/>
      <c r="J28" s="188"/>
      <c r="K28" s="127"/>
      <c r="L28" s="57"/>
    </row>
    <row r="29" spans="1:12" ht="68" x14ac:dyDescent="0.2">
      <c r="A29" s="43"/>
      <c r="B29" s="110" t="s">
        <v>381</v>
      </c>
      <c r="C29" s="227" t="s">
        <v>601</v>
      </c>
      <c r="D29" s="19"/>
      <c r="E29" s="19"/>
      <c r="F29" s="280"/>
      <c r="G29" s="228">
        <v>61416.19</v>
      </c>
      <c r="H29" s="143">
        <f t="shared" si="1"/>
        <v>61416.19</v>
      </c>
      <c r="I29" s="140">
        <v>0.3</v>
      </c>
      <c r="J29" s="274">
        <v>46879.44</v>
      </c>
      <c r="K29" s="127"/>
      <c r="L29" s="57"/>
    </row>
    <row r="30" spans="1:12" ht="17" x14ac:dyDescent="0.2">
      <c r="A30" s="43"/>
      <c r="B30" s="110" t="s">
        <v>382</v>
      </c>
      <c r="C30" s="17"/>
      <c r="D30" s="19"/>
      <c r="E30" s="19"/>
      <c r="F30" s="280"/>
      <c r="G30" s="19"/>
      <c r="H30" s="143">
        <f t="shared" si="1"/>
        <v>0</v>
      </c>
      <c r="I30" s="140"/>
      <c r="J30" s="188"/>
      <c r="K30" s="127"/>
      <c r="L30" s="57"/>
    </row>
    <row r="31" spans="1:12" ht="17" x14ac:dyDescent="0.2">
      <c r="A31" s="43"/>
      <c r="B31" s="110" t="s">
        <v>383</v>
      </c>
      <c r="C31" s="17"/>
      <c r="D31" s="19"/>
      <c r="E31" s="19"/>
      <c r="F31" s="280"/>
      <c r="G31" s="19"/>
      <c r="H31" s="143">
        <f t="shared" si="1"/>
        <v>0</v>
      </c>
      <c r="I31" s="140"/>
      <c r="J31" s="188"/>
      <c r="K31" s="127"/>
      <c r="L31" s="57"/>
    </row>
    <row r="32" spans="1:12" ht="17" x14ac:dyDescent="0.2">
      <c r="A32" s="43"/>
      <c r="B32" s="110" t="s">
        <v>384</v>
      </c>
      <c r="C32" s="52"/>
      <c r="D32" s="20"/>
      <c r="E32" s="20"/>
      <c r="F32" s="280"/>
      <c r="G32" s="20"/>
      <c r="H32" s="143">
        <f t="shared" si="1"/>
        <v>0</v>
      </c>
      <c r="I32" s="141"/>
      <c r="J32" s="189"/>
      <c r="K32" s="128"/>
      <c r="L32" s="57"/>
    </row>
    <row r="33" spans="1:12" ht="17" x14ac:dyDescent="0.2">
      <c r="A33" s="43"/>
      <c r="B33" s="110" t="s">
        <v>385</v>
      </c>
      <c r="C33" s="52"/>
      <c r="D33" s="20"/>
      <c r="E33" s="20"/>
      <c r="F33" s="280"/>
      <c r="G33" s="20"/>
      <c r="H33" s="143">
        <f t="shared" si="1"/>
        <v>0</v>
      </c>
      <c r="I33" s="141"/>
      <c r="J33" s="189"/>
      <c r="K33" s="128"/>
      <c r="L33" s="57"/>
    </row>
    <row r="34" spans="1:12" ht="17" x14ac:dyDescent="0.2">
      <c r="A34" s="43"/>
      <c r="C34" s="111" t="s">
        <v>526</v>
      </c>
      <c r="D34" s="24">
        <f>SUM(D26:D33)</f>
        <v>0</v>
      </c>
      <c r="E34" s="24">
        <f>SUM(E26:E33)</f>
        <v>0</v>
      </c>
      <c r="F34" s="24">
        <f>SUM(F26:F33)</f>
        <v>0</v>
      </c>
      <c r="G34" s="24">
        <f>SUM(G26:G33)</f>
        <v>287023.61</v>
      </c>
      <c r="H34" s="24">
        <f>SUM(H26:H33)</f>
        <v>287023.61</v>
      </c>
      <c r="I34" s="130">
        <f>(I26*H26)+(I27*H27)+(I28*H28)+(I29*H29)+(I30*H30)+(I31*H31)+(I32*H32)+(I33*H33)</f>
        <v>65476.622999999992</v>
      </c>
      <c r="J34" s="130">
        <f>SUM(J26:J33)</f>
        <v>202712.37000000005</v>
      </c>
      <c r="K34" s="128"/>
      <c r="L34" s="59"/>
    </row>
    <row r="35" spans="1:12" ht="51" customHeight="1" x14ac:dyDescent="0.2">
      <c r="A35" s="43"/>
      <c r="B35" s="109" t="s">
        <v>386</v>
      </c>
      <c r="C35" s="316" t="s">
        <v>602</v>
      </c>
      <c r="D35" s="316"/>
      <c r="E35" s="316"/>
      <c r="F35" s="316"/>
      <c r="G35" s="316"/>
      <c r="H35" s="316"/>
      <c r="I35" s="316"/>
      <c r="J35" s="317"/>
      <c r="K35" s="316"/>
      <c r="L35" s="56"/>
    </row>
    <row r="36" spans="1:12" ht="51" x14ac:dyDescent="0.2">
      <c r="A36" s="43"/>
      <c r="B36" s="110" t="s">
        <v>387</v>
      </c>
      <c r="C36" s="227" t="s">
        <v>603</v>
      </c>
      <c r="D36" s="19"/>
      <c r="E36" s="19"/>
      <c r="F36" s="279"/>
      <c r="G36" s="228">
        <v>60864.09</v>
      </c>
      <c r="H36" s="143">
        <f>SUM(D36:G36)</f>
        <v>60864.09</v>
      </c>
      <c r="I36" s="140">
        <v>0.3</v>
      </c>
      <c r="J36" s="274">
        <v>3980.6499999999996</v>
      </c>
      <c r="K36" s="127"/>
      <c r="L36" s="289"/>
    </row>
    <row r="37" spans="1:12" ht="68" x14ac:dyDescent="0.2">
      <c r="A37" s="43"/>
      <c r="B37" s="110" t="s">
        <v>388</v>
      </c>
      <c r="C37" s="227" t="s">
        <v>604</v>
      </c>
      <c r="D37" s="19"/>
      <c r="E37" s="19"/>
      <c r="F37" s="279"/>
      <c r="G37" s="228">
        <v>72041.98</v>
      </c>
      <c r="H37" s="143">
        <f t="shared" ref="H37:H43" si="2">SUM(D37:G37)</f>
        <v>72041.98</v>
      </c>
      <c r="I37" s="140"/>
      <c r="J37" s="188"/>
      <c r="K37" s="127"/>
      <c r="L37" s="57"/>
    </row>
    <row r="38" spans="1:12" ht="85" x14ac:dyDescent="0.2">
      <c r="A38" s="43"/>
      <c r="B38" s="110" t="s">
        <v>389</v>
      </c>
      <c r="C38" s="245" t="s">
        <v>605</v>
      </c>
      <c r="D38" s="19"/>
      <c r="E38" s="19"/>
      <c r="F38" s="279">
        <v>107729.97</v>
      </c>
      <c r="G38" s="228"/>
      <c r="H38" s="143">
        <f t="shared" si="2"/>
        <v>107729.97</v>
      </c>
      <c r="I38" s="140">
        <v>1</v>
      </c>
      <c r="J38" s="243"/>
      <c r="K38" s="127"/>
      <c r="L38" s="57"/>
    </row>
    <row r="39" spans="1:12" ht="17" x14ac:dyDescent="0.2">
      <c r="A39" s="43"/>
      <c r="B39" s="110" t="s">
        <v>390</v>
      </c>
      <c r="C39" s="17"/>
      <c r="D39" s="19"/>
      <c r="E39" s="19"/>
      <c r="F39" s="280"/>
      <c r="G39" s="19"/>
      <c r="H39" s="143">
        <f t="shared" si="2"/>
        <v>0</v>
      </c>
      <c r="I39" s="140"/>
      <c r="J39" s="188"/>
      <c r="K39" s="127"/>
      <c r="L39" s="57"/>
    </row>
    <row r="40" spans="1:12" s="43" customFormat="1" ht="17" x14ac:dyDescent="0.2">
      <c r="B40" s="110" t="s">
        <v>391</v>
      </c>
      <c r="C40" s="17"/>
      <c r="D40" s="19"/>
      <c r="E40" s="19"/>
      <c r="F40" s="280"/>
      <c r="G40" s="19"/>
      <c r="H40" s="143">
        <f t="shared" si="2"/>
        <v>0</v>
      </c>
      <c r="I40" s="140"/>
      <c r="J40" s="188"/>
      <c r="K40" s="127"/>
      <c r="L40" s="57"/>
    </row>
    <row r="41" spans="1:12" s="43" customFormat="1" ht="17" x14ac:dyDescent="0.2">
      <c r="B41" s="110" t="s">
        <v>392</v>
      </c>
      <c r="C41" s="17"/>
      <c r="D41" s="19"/>
      <c r="E41" s="19"/>
      <c r="F41" s="280"/>
      <c r="G41" s="19"/>
      <c r="H41" s="143">
        <f t="shared" si="2"/>
        <v>0</v>
      </c>
      <c r="I41" s="140"/>
      <c r="J41" s="188"/>
      <c r="K41" s="127"/>
      <c r="L41" s="57"/>
    </row>
    <row r="42" spans="1:12" s="43" customFormat="1" ht="17" x14ac:dyDescent="0.2">
      <c r="A42" s="42"/>
      <c r="B42" s="110" t="s">
        <v>393</v>
      </c>
      <c r="C42" s="52"/>
      <c r="D42" s="20"/>
      <c r="E42" s="20"/>
      <c r="F42" s="280"/>
      <c r="G42" s="20"/>
      <c r="H42" s="143">
        <f t="shared" si="2"/>
        <v>0</v>
      </c>
      <c r="I42" s="141"/>
      <c r="J42" s="189"/>
      <c r="K42" s="128"/>
      <c r="L42" s="57"/>
    </row>
    <row r="43" spans="1:12" ht="17" x14ac:dyDescent="0.2">
      <c r="B43" s="110" t="s">
        <v>394</v>
      </c>
      <c r="C43" s="52"/>
      <c r="D43" s="20"/>
      <c r="E43" s="20"/>
      <c r="F43" s="280"/>
      <c r="G43" s="20"/>
      <c r="H43" s="143">
        <f t="shared" si="2"/>
        <v>0</v>
      </c>
      <c r="I43" s="141"/>
      <c r="J43" s="189"/>
      <c r="K43" s="128"/>
      <c r="L43" s="57"/>
    </row>
    <row r="44" spans="1:12" ht="17" x14ac:dyDescent="0.2">
      <c r="C44" s="111" t="s">
        <v>526</v>
      </c>
      <c r="D44" s="24">
        <f>SUM(D36:D43)</f>
        <v>0</v>
      </c>
      <c r="E44" s="24">
        <f>SUM(E36:E43)</f>
        <v>0</v>
      </c>
      <c r="F44" s="24">
        <f>SUM(F36:F43)</f>
        <v>107729.97</v>
      </c>
      <c r="G44" s="24">
        <f>SUM(G36:G43)</f>
        <v>132906.07</v>
      </c>
      <c r="H44" s="24">
        <f>SUM(H36:H43)</f>
        <v>240636.04</v>
      </c>
      <c r="I44" s="130">
        <f>(I36*H36)+(I37*H37)+(I38*H38)+(I39*H39)+(I40*H40)+(I41*H41)+(I42*H42)+(I43*H43)</f>
        <v>125989.197</v>
      </c>
      <c r="J44" s="130">
        <f>SUM(J36:J43)</f>
        <v>3980.6499999999996</v>
      </c>
      <c r="K44" s="128"/>
      <c r="L44" s="59"/>
    </row>
    <row r="45" spans="1:12" ht="51" customHeight="1" x14ac:dyDescent="0.2">
      <c r="B45" s="109" t="s">
        <v>395</v>
      </c>
      <c r="C45" s="290"/>
      <c r="D45" s="290"/>
      <c r="E45" s="290"/>
      <c r="F45" s="290"/>
      <c r="G45" s="290"/>
      <c r="H45" s="290"/>
      <c r="I45" s="290"/>
      <c r="J45" s="291"/>
      <c r="K45" s="290"/>
      <c r="L45" s="56"/>
    </row>
    <row r="46" spans="1:12" ht="17" x14ac:dyDescent="0.2">
      <c r="B46" s="110" t="s">
        <v>396</v>
      </c>
      <c r="C46" s="17"/>
      <c r="D46" s="19"/>
      <c r="E46" s="19"/>
      <c r="F46" s="280"/>
      <c r="G46" s="19"/>
      <c r="H46" s="143">
        <f>SUM(D46:G46)</f>
        <v>0</v>
      </c>
      <c r="I46" s="140"/>
      <c r="J46" s="188"/>
      <c r="K46" s="127"/>
      <c r="L46" s="57"/>
    </row>
    <row r="47" spans="1:12" ht="17" x14ac:dyDescent="0.2">
      <c r="B47" s="110" t="s">
        <v>397</v>
      </c>
      <c r="C47" s="17"/>
      <c r="D47" s="19"/>
      <c r="E47" s="19"/>
      <c r="F47" s="280"/>
      <c r="G47" s="19"/>
      <c r="H47" s="143">
        <f t="shared" ref="H47:H53" si="3">SUM(D47:G47)</f>
        <v>0</v>
      </c>
      <c r="I47" s="140"/>
      <c r="J47" s="188"/>
      <c r="K47" s="127"/>
      <c r="L47" s="57"/>
    </row>
    <row r="48" spans="1:12" ht="17" x14ac:dyDescent="0.2">
      <c r="B48" s="110" t="s">
        <v>398</v>
      </c>
      <c r="C48" s="17"/>
      <c r="D48" s="19"/>
      <c r="E48" s="19"/>
      <c r="F48" s="280"/>
      <c r="G48" s="19"/>
      <c r="H48" s="143">
        <f t="shared" si="3"/>
        <v>0</v>
      </c>
      <c r="I48" s="140"/>
      <c r="J48" s="188"/>
      <c r="K48" s="127"/>
      <c r="L48" s="57"/>
    </row>
    <row r="49" spans="1:12" ht="17" x14ac:dyDescent="0.2">
      <c r="B49" s="110" t="s">
        <v>399</v>
      </c>
      <c r="C49" s="17"/>
      <c r="D49" s="19"/>
      <c r="E49" s="19"/>
      <c r="F49" s="280"/>
      <c r="G49" s="19"/>
      <c r="H49" s="143">
        <f t="shared" si="3"/>
        <v>0</v>
      </c>
      <c r="I49" s="140"/>
      <c r="J49" s="188"/>
      <c r="K49" s="127"/>
      <c r="L49" s="57"/>
    </row>
    <row r="50" spans="1:12" ht="17" x14ac:dyDescent="0.2">
      <c r="B50" s="110" t="s">
        <v>400</v>
      </c>
      <c r="C50" s="17"/>
      <c r="D50" s="19"/>
      <c r="E50" s="19"/>
      <c r="F50" s="280"/>
      <c r="G50" s="19"/>
      <c r="H50" s="143">
        <f t="shared" si="3"/>
        <v>0</v>
      </c>
      <c r="I50" s="140"/>
      <c r="J50" s="188"/>
      <c r="K50" s="127"/>
      <c r="L50" s="57"/>
    </row>
    <row r="51" spans="1:12" ht="17" x14ac:dyDescent="0.2">
      <c r="A51" s="43"/>
      <c r="B51" s="110" t="s">
        <v>401</v>
      </c>
      <c r="C51" s="17"/>
      <c r="D51" s="19"/>
      <c r="E51" s="19"/>
      <c r="F51" s="280"/>
      <c r="G51" s="19"/>
      <c r="H51" s="143">
        <f t="shared" si="3"/>
        <v>0</v>
      </c>
      <c r="I51" s="140"/>
      <c r="J51" s="188"/>
      <c r="K51" s="127"/>
      <c r="L51" s="57"/>
    </row>
    <row r="52" spans="1:12" s="43" customFormat="1" ht="17" x14ac:dyDescent="0.2">
      <c r="A52" s="42"/>
      <c r="B52" s="110" t="s">
        <v>402</v>
      </c>
      <c r="C52" s="52"/>
      <c r="D52" s="20"/>
      <c r="E52" s="20"/>
      <c r="F52" s="280"/>
      <c r="G52" s="20"/>
      <c r="H52" s="143">
        <f t="shared" si="3"/>
        <v>0</v>
      </c>
      <c r="I52" s="141"/>
      <c r="J52" s="189"/>
      <c r="K52" s="128"/>
      <c r="L52" s="57"/>
    </row>
    <row r="53" spans="1:12" ht="17" x14ac:dyDescent="0.2">
      <c r="B53" s="110" t="s">
        <v>403</v>
      </c>
      <c r="C53" s="52"/>
      <c r="D53" s="20"/>
      <c r="E53" s="20"/>
      <c r="F53" s="280"/>
      <c r="G53" s="20"/>
      <c r="H53" s="143">
        <f t="shared" si="3"/>
        <v>0</v>
      </c>
      <c r="I53" s="141"/>
      <c r="J53" s="189"/>
      <c r="K53" s="128"/>
      <c r="L53" s="57"/>
    </row>
    <row r="54" spans="1:12" ht="17" x14ac:dyDescent="0.2">
      <c r="C54" s="111" t="s">
        <v>526</v>
      </c>
      <c r="D54" s="21">
        <f>SUM(D46:D53)</f>
        <v>0</v>
      </c>
      <c r="E54" s="21">
        <f>SUM(E46:E53)</f>
        <v>0</v>
      </c>
      <c r="F54" s="21">
        <f>SUM(F46:F53)</f>
        <v>0</v>
      </c>
      <c r="G54" s="21">
        <f>SUM(G46:G53)</f>
        <v>0</v>
      </c>
      <c r="H54" s="21">
        <f>SUM(H46:H53)</f>
        <v>0</v>
      </c>
      <c r="I54" s="130">
        <f>(I46*H46)+(I47*H47)+(I48*H48)+(I49*H49)+(I50*H50)+(I51*H51)+(I52*H52)+(I53*H53)</f>
        <v>0</v>
      </c>
      <c r="J54" s="130">
        <f>SUM(J46:J53)</f>
        <v>0</v>
      </c>
      <c r="K54" s="128"/>
      <c r="L54" s="59"/>
    </row>
    <row r="55" spans="1:12" ht="16" x14ac:dyDescent="0.2">
      <c r="B55" s="11"/>
      <c r="C55" s="12"/>
      <c r="D55" s="10"/>
      <c r="E55" s="10"/>
      <c r="F55" s="10"/>
      <c r="G55" s="10"/>
      <c r="H55" s="10"/>
      <c r="I55" s="10"/>
      <c r="J55" s="10"/>
      <c r="K55" s="10"/>
      <c r="L55" s="58"/>
    </row>
    <row r="56" spans="1:12" ht="51" customHeight="1" x14ac:dyDescent="0.2">
      <c r="B56" s="111" t="s">
        <v>404</v>
      </c>
      <c r="C56" s="319" t="s">
        <v>606</v>
      </c>
      <c r="D56" s="319"/>
      <c r="E56" s="319"/>
      <c r="F56" s="319"/>
      <c r="G56" s="319"/>
      <c r="H56" s="319"/>
      <c r="I56" s="319"/>
      <c r="J56" s="317"/>
      <c r="K56" s="319"/>
      <c r="L56" s="18"/>
    </row>
    <row r="57" spans="1:12" ht="51" customHeight="1" x14ac:dyDescent="0.2">
      <c r="B57" s="109" t="s">
        <v>405</v>
      </c>
      <c r="C57" s="316" t="s">
        <v>607</v>
      </c>
      <c r="D57" s="316"/>
      <c r="E57" s="316"/>
      <c r="F57" s="316"/>
      <c r="G57" s="316"/>
      <c r="H57" s="316"/>
      <c r="I57" s="316"/>
      <c r="J57" s="317"/>
      <c r="K57" s="316"/>
      <c r="L57" s="56"/>
    </row>
    <row r="58" spans="1:12" ht="51" x14ac:dyDescent="0.2">
      <c r="B58" s="110" t="s">
        <v>406</v>
      </c>
      <c r="C58" s="227" t="s">
        <v>609</v>
      </c>
      <c r="D58" s="228"/>
      <c r="E58" s="228">
        <v>15000</v>
      </c>
      <c r="F58" s="279"/>
      <c r="G58" s="228"/>
      <c r="H58" s="143">
        <f>SUM(D58:G58)</f>
        <v>15000</v>
      </c>
      <c r="I58" s="140"/>
      <c r="J58" s="188">
        <v>9992</v>
      </c>
      <c r="K58" s="127"/>
      <c r="L58" s="57"/>
    </row>
    <row r="59" spans="1:12" ht="119" x14ac:dyDescent="0.2">
      <c r="B59" s="246" t="s">
        <v>407</v>
      </c>
      <c r="C59" s="241" t="s">
        <v>610</v>
      </c>
      <c r="D59" s="228"/>
      <c r="E59" s="228"/>
      <c r="F59" s="279">
        <v>27444.17</v>
      </c>
      <c r="G59" s="228"/>
      <c r="H59" s="143">
        <f t="shared" ref="H59:H66" si="4">SUM(D59:G59)</f>
        <v>27444.17</v>
      </c>
      <c r="I59" s="140">
        <v>0.5</v>
      </c>
      <c r="J59" s="188"/>
      <c r="K59" s="127"/>
      <c r="L59" s="57"/>
    </row>
    <row r="60" spans="1:12" ht="85" x14ac:dyDescent="0.2">
      <c r="B60" s="110" t="s">
        <v>408</v>
      </c>
      <c r="C60" s="230" t="s">
        <v>611</v>
      </c>
      <c r="D60" s="228"/>
      <c r="E60" s="228">
        <v>60000</v>
      </c>
      <c r="F60" s="279"/>
      <c r="G60" s="228"/>
      <c r="H60" s="143">
        <f t="shared" si="4"/>
        <v>60000</v>
      </c>
      <c r="I60" s="140"/>
      <c r="J60" s="188"/>
      <c r="K60" s="127"/>
      <c r="L60" s="57"/>
    </row>
    <row r="61" spans="1:12" ht="34" x14ac:dyDescent="0.2">
      <c r="B61" s="246" t="s">
        <v>409</v>
      </c>
      <c r="C61" s="241" t="s">
        <v>612</v>
      </c>
      <c r="D61" s="228"/>
      <c r="E61" s="228"/>
      <c r="F61" s="279">
        <v>31555.34</v>
      </c>
      <c r="G61" s="228"/>
      <c r="H61" s="143">
        <f t="shared" si="4"/>
        <v>31555.34</v>
      </c>
      <c r="I61" s="140"/>
      <c r="J61" s="188">
        <f>31555.34+69722</f>
        <v>101277.34</v>
      </c>
      <c r="K61" s="127"/>
      <c r="L61" s="57"/>
    </row>
    <row r="62" spans="1:12" ht="34" x14ac:dyDescent="0.2">
      <c r="B62" s="246" t="s">
        <v>410</v>
      </c>
      <c r="C62" s="241" t="s">
        <v>613</v>
      </c>
      <c r="D62" s="228"/>
      <c r="E62" s="228"/>
      <c r="F62" s="279">
        <v>39444.17</v>
      </c>
      <c r="G62" s="228"/>
      <c r="H62" s="143">
        <f t="shared" si="4"/>
        <v>39444.17</v>
      </c>
      <c r="I62" s="140">
        <v>1</v>
      </c>
      <c r="J62" s="188">
        <v>39444.17</v>
      </c>
      <c r="K62" s="127"/>
      <c r="L62" s="57"/>
    </row>
    <row r="63" spans="1:12" ht="85" x14ac:dyDescent="0.2">
      <c r="B63" s="246" t="s">
        <v>411</v>
      </c>
      <c r="C63" s="230" t="s">
        <v>614</v>
      </c>
      <c r="D63" s="228"/>
      <c r="E63" s="228">
        <v>60000</v>
      </c>
      <c r="F63" s="279"/>
      <c r="G63" s="228"/>
      <c r="H63" s="143">
        <f t="shared" si="4"/>
        <v>60000</v>
      </c>
      <c r="I63" s="140">
        <v>0.3</v>
      </c>
      <c r="J63" s="188">
        <f>70324</f>
        <v>70324</v>
      </c>
      <c r="K63" s="127"/>
      <c r="L63" s="57"/>
    </row>
    <row r="64" spans="1:12" ht="187" x14ac:dyDescent="0.2">
      <c r="A64" s="43"/>
      <c r="B64" s="246" t="s">
        <v>412</v>
      </c>
      <c r="C64" s="241" t="s">
        <v>662</v>
      </c>
      <c r="D64" s="228"/>
      <c r="E64" s="228"/>
      <c r="F64" s="279">
        <v>36938.17</v>
      </c>
      <c r="G64" s="228"/>
      <c r="H64" s="143">
        <f t="shared" si="4"/>
        <v>36938.17</v>
      </c>
      <c r="I64" s="141">
        <v>0.5</v>
      </c>
      <c r="J64" s="189">
        <v>36938.17</v>
      </c>
      <c r="K64" s="128"/>
      <c r="L64" s="57"/>
    </row>
    <row r="65" spans="1:12" ht="34" x14ac:dyDescent="0.2">
      <c r="A65" s="43"/>
      <c r="B65" s="110" t="s">
        <v>413</v>
      </c>
      <c r="C65" s="227" t="s">
        <v>615</v>
      </c>
      <c r="D65" s="228"/>
      <c r="E65" s="228">
        <v>20000</v>
      </c>
      <c r="F65" s="279"/>
      <c r="G65" s="228"/>
      <c r="H65" s="143">
        <f t="shared" si="4"/>
        <v>20000</v>
      </c>
      <c r="I65" s="141"/>
      <c r="J65" s="189">
        <f>10972</f>
        <v>10972</v>
      </c>
      <c r="K65" s="128"/>
      <c r="L65" s="57"/>
    </row>
    <row r="66" spans="1:12" s="43" customFormat="1" ht="85" x14ac:dyDescent="0.2">
      <c r="B66" s="229" t="s">
        <v>608</v>
      </c>
      <c r="C66" s="227" t="s">
        <v>616</v>
      </c>
      <c r="D66" s="228"/>
      <c r="E66" s="228">
        <v>75000</v>
      </c>
      <c r="F66" s="279"/>
      <c r="G66" s="228"/>
      <c r="H66" s="143">
        <f t="shared" si="4"/>
        <v>75000</v>
      </c>
      <c r="I66" s="141">
        <v>0.3</v>
      </c>
      <c r="J66" s="189">
        <f>5686</f>
        <v>5686</v>
      </c>
      <c r="K66" s="128"/>
      <c r="L66" s="57"/>
    </row>
    <row r="67" spans="1:12" s="43" customFormat="1" ht="17" x14ac:dyDescent="0.2">
      <c r="A67" s="42"/>
      <c r="B67" s="42"/>
      <c r="C67" s="111" t="s">
        <v>526</v>
      </c>
      <c r="D67" s="21">
        <f>SUM(D58:D66)</f>
        <v>0</v>
      </c>
      <c r="E67" s="21">
        <f>SUM(E58:E66)</f>
        <v>230000</v>
      </c>
      <c r="F67" s="21">
        <f>SUM(F58:F66)</f>
        <v>135381.84999999998</v>
      </c>
      <c r="G67" s="21">
        <f>SUM(G58:G66)</f>
        <v>0</v>
      </c>
      <c r="H67" s="24">
        <f>SUM(H58:H66)</f>
        <v>365381.85</v>
      </c>
      <c r="I67" s="130">
        <f>(I58*H58)+(I59*H59)+(I60*H60)+(I61*H61)+(I62*H62)+(I63*H63)+(I64*H64)+(I66*H66)</f>
        <v>112135.34</v>
      </c>
      <c r="J67" s="130">
        <f>SUM(J58:J66)</f>
        <v>274633.68</v>
      </c>
      <c r="K67" s="128"/>
      <c r="L67" s="59"/>
    </row>
    <row r="68" spans="1:12" ht="51" customHeight="1" x14ac:dyDescent="0.2">
      <c r="B68" s="109" t="s">
        <v>414</v>
      </c>
      <c r="C68" s="316" t="s">
        <v>617</v>
      </c>
      <c r="D68" s="316"/>
      <c r="E68" s="316"/>
      <c r="F68" s="316"/>
      <c r="G68" s="316"/>
      <c r="H68" s="316"/>
      <c r="I68" s="316"/>
      <c r="J68" s="317"/>
      <c r="K68" s="316"/>
      <c r="L68" s="56"/>
    </row>
    <row r="69" spans="1:12" ht="68" x14ac:dyDescent="0.2">
      <c r="B69" s="246" t="s">
        <v>415</v>
      </c>
      <c r="C69" s="241" t="s">
        <v>618</v>
      </c>
      <c r="D69" s="228"/>
      <c r="E69" s="228">
        <v>30000</v>
      </c>
      <c r="F69" s="281"/>
      <c r="G69" s="228"/>
      <c r="H69" s="143">
        <f>SUM(D69:G69)</f>
        <v>30000</v>
      </c>
      <c r="I69" s="140">
        <v>0.5</v>
      </c>
      <c r="J69" s="188">
        <v>3347.3</v>
      </c>
      <c r="K69" s="127"/>
      <c r="L69" s="57"/>
    </row>
    <row r="70" spans="1:12" ht="136" x14ac:dyDescent="0.2">
      <c r="B70" s="246" t="s">
        <v>416</v>
      </c>
      <c r="C70" s="241" t="s">
        <v>619</v>
      </c>
      <c r="D70" s="228"/>
      <c r="E70" s="228">
        <v>30000</v>
      </c>
      <c r="F70" s="279">
        <v>9940.52</v>
      </c>
      <c r="G70" s="231">
        <v>27245.7</v>
      </c>
      <c r="H70" s="143">
        <f t="shared" ref="H70:H76" si="5">SUM(D70:G70)</f>
        <v>67186.22</v>
      </c>
      <c r="I70" s="140">
        <v>0.65</v>
      </c>
      <c r="J70" s="188">
        <f>8000+24.12</f>
        <v>8024.12</v>
      </c>
      <c r="K70" s="127"/>
      <c r="L70" s="57"/>
    </row>
    <row r="71" spans="1:12" ht="51" x14ac:dyDescent="0.2">
      <c r="B71" s="110" t="s">
        <v>417</v>
      </c>
      <c r="C71" s="227" t="s">
        <v>620</v>
      </c>
      <c r="D71" s="228"/>
      <c r="E71" s="228">
        <v>30000</v>
      </c>
      <c r="F71" s="279"/>
      <c r="G71" s="228"/>
      <c r="H71" s="143">
        <f t="shared" si="5"/>
        <v>30000</v>
      </c>
      <c r="I71" s="140">
        <v>0.3</v>
      </c>
      <c r="J71" s="188"/>
      <c r="K71" s="127"/>
      <c r="L71" s="57"/>
    </row>
    <row r="72" spans="1:12" ht="34" x14ac:dyDescent="0.2">
      <c r="B72" s="110" t="s">
        <v>418</v>
      </c>
      <c r="C72" s="227" t="s">
        <v>621</v>
      </c>
      <c r="D72" s="228"/>
      <c r="E72" s="228">
        <v>30000</v>
      </c>
      <c r="F72" s="279"/>
      <c r="G72" s="228"/>
      <c r="H72" s="143">
        <f t="shared" si="5"/>
        <v>30000</v>
      </c>
      <c r="I72" s="140"/>
      <c r="J72" s="188"/>
      <c r="K72" s="127"/>
      <c r="L72" s="57"/>
    </row>
    <row r="73" spans="1:12" ht="51" x14ac:dyDescent="0.2">
      <c r="B73" s="110" t="s">
        <v>419</v>
      </c>
      <c r="C73" s="245" t="s">
        <v>622</v>
      </c>
      <c r="D73" s="228"/>
      <c r="E73" s="228">
        <v>60000</v>
      </c>
      <c r="F73" s="279">
        <v>8283.77</v>
      </c>
      <c r="G73" s="228"/>
      <c r="H73" s="143">
        <f t="shared" si="5"/>
        <v>68283.77</v>
      </c>
      <c r="I73" s="140">
        <v>0.5</v>
      </c>
      <c r="J73" s="188">
        <v>8000</v>
      </c>
      <c r="K73" s="127"/>
      <c r="L73" s="57"/>
    </row>
    <row r="74" spans="1:12" ht="51" x14ac:dyDescent="0.2">
      <c r="B74" s="246" t="s">
        <v>420</v>
      </c>
      <c r="C74" s="241" t="s">
        <v>623</v>
      </c>
      <c r="D74" s="222"/>
      <c r="E74" s="222">
        <v>70000</v>
      </c>
      <c r="F74" s="279"/>
      <c r="G74" s="228"/>
      <c r="H74" s="143">
        <f t="shared" si="5"/>
        <v>70000</v>
      </c>
      <c r="I74" s="140">
        <v>0.3</v>
      </c>
      <c r="J74" s="188">
        <v>32982.32</v>
      </c>
      <c r="K74" s="127"/>
      <c r="L74" s="57"/>
    </row>
    <row r="75" spans="1:12" ht="85" x14ac:dyDescent="0.2">
      <c r="B75" s="110" t="s">
        <v>421</v>
      </c>
      <c r="C75" s="245" t="s">
        <v>663</v>
      </c>
      <c r="D75" s="222"/>
      <c r="E75" s="222"/>
      <c r="F75" s="279">
        <v>14910.78</v>
      </c>
      <c r="G75" s="222"/>
      <c r="H75" s="143">
        <f t="shared" si="5"/>
        <v>14910.78</v>
      </c>
      <c r="I75" s="141">
        <v>1</v>
      </c>
      <c r="J75" s="189">
        <v>8000</v>
      </c>
      <c r="K75" s="128"/>
      <c r="L75" s="57"/>
    </row>
    <row r="76" spans="1:12" ht="17" x14ac:dyDescent="0.2">
      <c r="B76" s="110" t="s">
        <v>422</v>
      </c>
      <c r="C76" s="52"/>
      <c r="D76" s="20"/>
      <c r="E76" s="20"/>
      <c r="F76" s="280"/>
      <c r="G76" s="20"/>
      <c r="H76" s="143">
        <f t="shared" si="5"/>
        <v>0</v>
      </c>
      <c r="I76" s="141"/>
      <c r="J76" s="189"/>
      <c r="K76" s="128"/>
      <c r="L76" s="57"/>
    </row>
    <row r="77" spans="1:12" ht="17" x14ac:dyDescent="0.2">
      <c r="C77" s="111" t="s">
        <v>526</v>
      </c>
      <c r="D77" s="24">
        <f>SUM(D69:D76)</f>
        <v>0</v>
      </c>
      <c r="E77" s="24">
        <f>SUM(E69:E76)</f>
        <v>250000</v>
      </c>
      <c r="F77" s="24">
        <f>SUM(F69:F76)</f>
        <v>33135.07</v>
      </c>
      <c r="G77" s="24">
        <f>SUM(G69:G76)</f>
        <v>27245.7</v>
      </c>
      <c r="H77" s="24">
        <f>SUM(H69:H76)</f>
        <v>310380.77</v>
      </c>
      <c r="I77" s="130">
        <f>(I69*H69)+(I70*H70)+(I71*H71)+(I72*H72)+(I73*H73)+(I74*H74)+(I75*H75)+(I76*H76)</f>
        <v>137723.70800000001</v>
      </c>
      <c r="J77" s="130">
        <f>SUM(J69:J76)</f>
        <v>60353.74</v>
      </c>
      <c r="K77" s="128"/>
      <c r="L77" s="59"/>
    </row>
    <row r="78" spans="1:12" ht="51" customHeight="1" x14ac:dyDescent="0.2">
      <c r="B78" s="109" t="s">
        <v>423</v>
      </c>
      <c r="C78" s="316" t="s">
        <v>624</v>
      </c>
      <c r="D78" s="316"/>
      <c r="E78" s="316"/>
      <c r="F78" s="316"/>
      <c r="G78" s="316"/>
      <c r="H78" s="316"/>
      <c r="I78" s="316"/>
      <c r="J78" s="317"/>
      <c r="K78" s="316"/>
      <c r="L78" s="56"/>
    </row>
    <row r="79" spans="1:12" ht="51" x14ac:dyDescent="0.2">
      <c r="B79" s="110" t="s">
        <v>424</v>
      </c>
      <c r="C79" s="227" t="s">
        <v>625</v>
      </c>
      <c r="D79" s="228"/>
      <c r="E79" s="228">
        <v>62500</v>
      </c>
      <c r="F79" s="279"/>
      <c r="G79" s="228"/>
      <c r="H79" s="143">
        <f>SUM(D79:G79)</f>
        <v>62500</v>
      </c>
      <c r="I79" s="140">
        <v>0.3</v>
      </c>
      <c r="J79" s="188">
        <v>47470.03</v>
      </c>
      <c r="K79" s="127"/>
      <c r="L79" s="57"/>
    </row>
    <row r="80" spans="1:12" ht="68" x14ac:dyDescent="0.2">
      <c r="B80" s="110" t="s">
        <v>425</v>
      </c>
      <c r="C80" s="241" t="s">
        <v>626</v>
      </c>
      <c r="D80" s="222"/>
      <c r="E80" s="222"/>
      <c r="F80" s="279">
        <v>31540.27</v>
      </c>
      <c r="G80" s="324" t="s">
        <v>676</v>
      </c>
      <c r="H80" s="143">
        <f t="shared" ref="H80:H86" si="6">SUM(D80:G80)</f>
        <v>31540.27</v>
      </c>
      <c r="I80" s="140">
        <v>0.5</v>
      </c>
      <c r="J80" s="188">
        <v>31540.27</v>
      </c>
      <c r="K80" s="127"/>
      <c r="L80" s="57"/>
    </row>
    <row r="81" spans="1:12" ht="68" x14ac:dyDescent="0.2">
      <c r="B81" s="246" t="s">
        <v>426</v>
      </c>
      <c r="C81" s="241" t="s">
        <v>627</v>
      </c>
      <c r="D81" s="222"/>
      <c r="E81" s="222">
        <v>70800</v>
      </c>
      <c r="F81" s="279">
        <v>34032.22</v>
      </c>
      <c r="G81" s="325"/>
      <c r="H81" s="143">
        <f t="shared" si="6"/>
        <v>104832.22</v>
      </c>
      <c r="I81" s="140">
        <v>0.65</v>
      </c>
      <c r="J81" s="188">
        <f>34032.22+66475.86</f>
        <v>100508.08</v>
      </c>
      <c r="K81" s="127"/>
      <c r="L81" s="57"/>
    </row>
    <row r="82" spans="1:12" ht="68" x14ac:dyDescent="0.2">
      <c r="A82" s="43"/>
      <c r="B82" s="246" t="s">
        <v>427</v>
      </c>
      <c r="C82" s="241" t="s">
        <v>628</v>
      </c>
      <c r="D82" s="222"/>
      <c r="E82" s="222">
        <v>75000</v>
      </c>
      <c r="F82" s="279">
        <v>15739.32</v>
      </c>
      <c r="G82" s="326"/>
      <c r="H82" s="143">
        <f t="shared" si="6"/>
        <v>90739.32</v>
      </c>
      <c r="I82" s="140">
        <v>0.65</v>
      </c>
      <c r="J82" s="188">
        <f>15739.32+69753.01</f>
        <v>85492.329999999987</v>
      </c>
      <c r="K82" s="127"/>
      <c r="L82" s="57"/>
    </row>
    <row r="83" spans="1:12" s="43" customFormat="1" ht="119" x14ac:dyDescent="0.2">
      <c r="A83" s="42"/>
      <c r="B83" s="246" t="s">
        <v>428</v>
      </c>
      <c r="C83" s="241" t="s">
        <v>629</v>
      </c>
      <c r="D83" s="222"/>
      <c r="E83" s="222"/>
      <c r="F83" s="279">
        <v>69664.429999999993</v>
      </c>
      <c r="G83" s="228"/>
      <c r="H83" s="143">
        <f t="shared" si="6"/>
        <v>69664.429999999993</v>
      </c>
      <c r="I83" s="140">
        <v>1</v>
      </c>
      <c r="J83" s="188">
        <v>34664.43</v>
      </c>
      <c r="K83" s="127"/>
      <c r="L83" s="57"/>
    </row>
    <row r="84" spans="1:12" ht="17" x14ac:dyDescent="0.2">
      <c r="B84" s="110" t="s">
        <v>429</v>
      </c>
      <c r="C84" s="17"/>
      <c r="D84" s="19"/>
      <c r="E84" s="19"/>
      <c r="F84" s="280"/>
      <c r="G84" s="19"/>
      <c r="H84" s="143">
        <f t="shared" si="6"/>
        <v>0</v>
      </c>
      <c r="I84" s="140"/>
      <c r="J84" s="188"/>
      <c r="K84" s="127"/>
      <c r="L84" s="57"/>
    </row>
    <row r="85" spans="1:12" ht="17" x14ac:dyDescent="0.2">
      <c r="B85" s="110" t="s">
        <v>430</v>
      </c>
      <c r="C85" s="52"/>
      <c r="D85" s="20"/>
      <c r="E85" s="20"/>
      <c r="F85" s="280"/>
      <c r="G85" s="20"/>
      <c r="H85" s="143">
        <f t="shared" si="6"/>
        <v>0</v>
      </c>
      <c r="I85" s="141"/>
      <c r="J85" s="189"/>
      <c r="K85" s="128"/>
      <c r="L85" s="57"/>
    </row>
    <row r="86" spans="1:12" ht="17" x14ac:dyDescent="0.2">
      <c r="B86" s="110" t="s">
        <v>431</v>
      </c>
      <c r="C86" s="52"/>
      <c r="D86" s="20"/>
      <c r="E86" s="20"/>
      <c r="F86" s="280"/>
      <c r="G86" s="20"/>
      <c r="H86" s="143">
        <f t="shared" si="6"/>
        <v>0</v>
      </c>
      <c r="I86" s="141"/>
      <c r="J86" s="189"/>
      <c r="K86" s="128"/>
      <c r="L86" s="57"/>
    </row>
    <row r="87" spans="1:12" ht="17" x14ac:dyDescent="0.2">
      <c r="C87" s="111" t="s">
        <v>526</v>
      </c>
      <c r="D87" s="24">
        <f>SUM(D79:D86)</f>
        <v>0</v>
      </c>
      <c r="E87" s="24">
        <f>SUM(E79:E86)</f>
        <v>208300</v>
      </c>
      <c r="F87" s="24">
        <f>SUM(F79:F86)</f>
        <v>150976.24</v>
      </c>
      <c r="G87" s="24">
        <f>SUM(G79:G86)</f>
        <v>0</v>
      </c>
      <c r="H87" s="24">
        <f>SUM(H79:H86)</f>
        <v>359276.24</v>
      </c>
      <c r="I87" s="130">
        <f>(I79*H79)+(I80*H80)+(I81*H81)+(I82*H82)+(I83*H83)+(I84*H84)+(I85*H85)+(I86*H86)</f>
        <v>231306.06599999999</v>
      </c>
      <c r="J87" s="130">
        <f>SUM(J79:J86)</f>
        <v>299675.13999999996</v>
      </c>
      <c r="K87" s="128"/>
      <c r="L87" s="59"/>
    </row>
    <row r="88" spans="1:12" ht="51" customHeight="1" x14ac:dyDescent="0.2">
      <c r="B88" s="109" t="s">
        <v>432</v>
      </c>
      <c r="C88" s="316"/>
      <c r="D88" s="316"/>
      <c r="E88" s="316"/>
      <c r="F88" s="316"/>
      <c r="G88" s="316"/>
      <c r="H88" s="316"/>
      <c r="I88" s="316"/>
      <c r="J88" s="317"/>
      <c r="K88" s="316"/>
      <c r="L88" s="56"/>
    </row>
    <row r="89" spans="1:12" ht="17" x14ac:dyDescent="0.2">
      <c r="B89" s="110" t="s">
        <v>433</v>
      </c>
      <c r="C89" s="17"/>
      <c r="D89" s="19"/>
      <c r="E89" s="19"/>
      <c r="F89" s="280"/>
      <c r="G89" s="19"/>
      <c r="H89" s="143">
        <f>SUM(D89:G89)</f>
        <v>0</v>
      </c>
      <c r="I89" s="140"/>
      <c r="J89" s="188"/>
      <c r="K89" s="127"/>
      <c r="L89" s="57"/>
    </row>
    <row r="90" spans="1:12" ht="17" x14ac:dyDescent="0.2">
      <c r="B90" s="110" t="s">
        <v>434</v>
      </c>
      <c r="C90" s="17"/>
      <c r="D90" s="19"/>
      <c r="E90" s="19"/>
      <c r="F90" s="280"/>
      <c r="G90" s="19"/>
      <c r="H90" s="143">
        <f t="shared" ref="H90:H96" si="7">SUM(D90:G90)</f>
        <v>0</v>
      </c>
      <c r="I90" s="140"/>
      <c r="J90" s="188"/>
      <c r="K90" s="127"/>
      <c r="L90" s="57"/>
    </row>
    <row r="91" spans="1:12" ht="17" x14ac:dyDescent="0.2">
      <c r="B91" s="110" t="s">
        <v>435</v>
      </c>
      <c r="C91" s="17"/>
      <c r="D91" s="19"/>
      <c r="E91" s="19"/>
      <c r="F91" s="280"/>
      <c r="G91" s="19"/>
      <c r="H91" s="143">
        <f t="shared" si="7"/>
        <v>0</v>
      </c>
      <c r="I91" s="140"/>
      <c r="J91" s="188"/>
      <c r="K91" s="127"/>
      <c r="L91" s="57"/>
    </row>
    <row r="92" spans="1:12" ht="17" x14ac:dyDescent="0.2">
      <c r="B92" s="110" t="s">
        <v>436</v>
      </c>
      <c r="C92" s="17"/>
      <c r="D92" s="19"/>
      <c r="E92" s="19"/>
      <c r="F92" s="280"/>
      <c r="G92" s="19"/>
      <c r="H92" s="143">
        <f t="shared" si="7"/>
        <v>0</v>
      </c>
      <c r="I92" s="140"/>
      <c r="J92" s="188"/>
      <c r="K92" s="127"/>
      <c r="L92" s="57"/>
    </row>
    <row r="93" spans="1:12" ht="17" x14ac:dyDescent="0.2">
      <c r="B93" s="110" t="s">
        <v>437</v>
      </c>
      <c r="C93" s="17"/>
      <c r="D93" s="19"/>
      <c r="E93" s="19"/>
      <c r="F93" s="280"/>
      <c r="G93" s="19"/>
      <c r="H93" s="143">
        <f t="shared" si="7"/>
        <v>0</v>
      </c>
      <c r="I93" s="140"/>
      <c r="J93" s="188"/>
      <c r="K93" s="127"/>
      <c r="L93" s="57"/>
    </row>
    <row r="94" spans="1:12" ht="17" x14ac:dyDescent="0.2">
      <c r="B94" s="110" t="s">
        <v>438</v>
      </c>
      <c r="C94" s="17"/>
      <c r="D94" s="19"/>
      <c r="E94" s="19"/>
      <c r="F94" s="280"/>
      <c r="G94" s="19"/>
      <c r="H94" s="143">
        <f t="shared" si="7"/>
        <v>0</v>
      </c>
      <c r="I94" s="140"/>
      <c r="J94" s="188"/>
      <c r="K94" s="127"/>
      <c r="L94" s="57"/>
    </row>
    <row r="95" spans="1:12" ht="17" x14ac:dyDescent="0.2">
      <c r="B95" s="110" t="s">
        <v>439</v>
      </c>
      <c r="C95" s="52"/>
      <c r="D95" s="20"/>
      <c r="E95" s="20"/>
      <c r="F95" s="280"/>
      <c r="G95" s="20"/>
      <c r="H95" s="143">
        <f t="shared" si="7"/>
        <v>0</v>
      </c>
      <c r="I95" s="141"/>
      <c r="J95" s="189"/>
      <c r="K95" s="128"/>
      <c r="L95" s="57"/>
    </row>
    <row r="96" spans="1:12" ht="17" x14ac:dyDescent="0.2">
      <c r="B96" s="110" t="s">
        <v>440</v>
      </c>
      <c r="C96" s="52"/>
      <c r="D96" s="20"/>
      <c r="E96" s="20"/>
      <c r="F96" s="280"/>
      <c r="G96" s="20"/>
      <c r="H96" s="143">
        <f t="shared" si="7"/>
        <v>0</v>
      </c>
      <c r="I96" s="141"/>
      <c r="J96" s="189"/>
      <c r="K96" s="128"/>
      <c r="L96" s="57"/>
    </row>
    <row r="97" spans="2:13" ht="17" x14ac:dyDescent="0.2">
      <c r="C97" s="111" t="s">
        <v>526</v>
      </c>
      <c r="D97" s="21">
        <f>SUM(D89:D96)</f>
        <v>0</v>
      </c>
      <c r="E97" s="21">
        <f>SUM(E89:E96)</f>
        <v>0</v>
      </c>
      <c r="F97" s="21">
        <f>SUM(F89:F96)</f>
        <v>0</v>
      </c>
      <c r="G97" s="21">
        <f>SUM(G89:G96)</f>
        <v>0</v>
      </c>
      <c r="H97" s="21">
        <f>SUM(H89:H96)</f>
        <v>0</v>
      </c>
      <c r="I97" s="130">
        <f>(I89*H89)+(I90*H90)+(I91*H91)+(I92*H92)+(I93*H93)+(I94*H94)+(I95*H95)+(I96*H96)</f>
        <v>0</v>
      </c>
      <c r="J97" s="130">
        <f>SUM(J89:J96)</f>
        <v>0</v>
      </c>
      <c r="K97" s="128"/>
      <c r="L97" s="59"/>
    </row>
    <row r="98" spans="2:13" ht="15.75" customHeight="1" x14ac:dyDescent="0.2">
      <c r="B98" s="7"/>
      <c r="C98" s="11"/>
      <c r="D98" s="26"/>
      <c r="E98" s="26"/>
      <c r="F98" s="26"/>
      <c r="G98" s="26"/>
      <c r="H98" s="26"/>
      <c r="I98" s="26"/>
      <c r="J98" s="26"/>
      <c r="K98" s="11"/>
      <c r="L98" s="4"/>
    </row>
    <row r="99" spans="2:13" ht="51" customHeight="1" x14ac:dyDescent="0.2">
      <c r="B99" s="111" t="s">
        <v>441</v>
      </c>
      <c r="C99" s="316" t="s">
        <v>630</v>
      </c>
      <c r="D99" s="316"/>
      <c r="E99" s="316"/>
      <c r="F99" s="316"/>
      <c r="G99" s="316"/>
      <c r="H99" s="316"/>
      <c r="I99" s="316"/>
      <c r="J99" s="317"/>
      <c r="K99" s="316"/>
      <c r="L99" s="18"/>
    </row>
    <row r="100" spans="2:13" ht="51" customHeight="1" x14ac:dyDescent="0.2">
      <c r="B100" s="109" t="s">
        <v>442</v>
      </c>
      <c r="C100" s="316" t="s">
        <v>631</v>
      </c>
      <c r="D100" s="316"/>
      <c r="E100" s="316"/>
      <c r="F100" s="316"/>
      <c r="G100" s="316"/>
      <c r="H100" s="316"/>
      <c r="I100" s="316"/>
      <c r="J100" s="317"/>
      <c r="K100" s="316"/>
      <c r="L100" s="56"/>
      <c r="M100" s="44"/>
    </row>
    <row r="101" spans="2:13" ht="119" x14ac:dyDescent="0.2">
      <c r="B101" s="110" t="s">
        <v>443</v>
      </c>
      <c r="C101" s="241" t="s">
        <v>632</v>
      </c>
      <c r="D101" s="228">
        <v>30000</v>
      </c>
      <c r="E101" s="228"/>
      <c r="F101" s="279">
        <v>22723</v>
      </c>
      <c r="G101" s="228"/>
      <c r="H101" s="143">
        <f>SUM(D101:G101)</f>
        <v>52723</v>
      </c>
      <c r="I101" s="140">
        <v>0.3</v>
      </c>
      <c r="J101" s="188">
        <f>22723+30000</f>
        <v>52723</v>
      </c>
      <c r="K101" s="127"/>
      <c r="L101" s="57"/>
      <c r="M101" s="44"/>
    </row>
    <row r="102" spans="2:13" ht="51" x14ac:dyDescent="0.2">
      <c r="B102" s="110" t="s">
        <v>444</v>
      </c>
      <c r="C102" s="230" t="s">
        <v>633</v>
      </c>
      <c r="D102" s="228">
        <v>20000</v>
      </c>
      <c r="E102" s="228"/>
      <c r="F102" s="279"/>
      <c r="G102" s="228"/>
      <c r="H102" s="143">
        <f t="shared" ref="H102:H108" si="8">SUM(D102:G102)</f>
        <v>20000</v>
      </c>
      <c r="I102" s="140"/>
      <c r="J102" s="188">
        <f>3702.75+417.02+3000</f>
        <v>7119.77</v>
      </c>
      <c r="K102" s="127"/>
      <c r="L102" s="57"/>
      <c r="M102" s="44"/>
    </row>
    <row r="103" spans="2:13" ht="102" x14ac:dyDescent="0.2">
      <c r="B103" s="110" t="s">
        <v>445</v>
      </c>
      <c r="C103" s="230" t="s">
        <v>634</v>
      </c>
      <c r="D103" s="228">
        <v>333082</v>
      </c>
      <c r="E103" s="228"/>
      <c r="F103" s="279"/>
      <c r="G103" s="228"/>
      <c r="H103" s="143">
        <f t="shared" si="8"/>
        <v>333082</v>
      </c>
      <c r="I103" s="140">
        <v>0.5</v>
      </c>
      <c r="J103" s="188">
        <v>199700</v>
      </c>
      <c r="K103" s="127"/>
      <c r="L103" s="57"/>
      <c r="M103" s="44"/>
    </row>
    <row r="104" spans="2:13" ht="68" x14ac:dyDescent="0.2">
      <c r="B104" s="246" t="s">
        <v>446</v>
      </c>
      <c r="C104" s="241" t="s">
        <v>635</v>
      </c>
      <c r="D104" s="228"/>
      <c r="E104" s="228"/>
      <c r="F104" s="279">
        <v>123946.16</v>
      </c>
      <c r="G104" s="228"/>
      <c r="H104" s="143">
        <f t="shared" si="8"/>
        <v>123946.16</v>
      </c>
      <c r="I104" s="140">
        <v>1</v>
      </c>
      <c r="J104" s="188">
        <v>82630.77</v>
      </c>
      <c r="K104" s="283"/>
      <c r="L104" s="57"/>
      <c r="M104" s="44"/>
    </row>
    <row r="105" spans="2:13" ht="85" x14ac:dyDescent="0.2">
      <c r="B105" s="110" t="s">
        <v>447</v>
      </c>
      <c r="C105" s="230" t="s">
        <v>636</v>
      </c>
      <c r="D105" s="228">
        <v>40000</v>
      </c>
      <c r="E105" s="228"/>
      <c r="F105" s="279"/>
      <c r="G105" s="228"/>
      <c r="H105" s="143">
        <f t="shared" si="8"/>
        <v>40000</v>
      </c>
      <c r="I105" s="140">
        <v>0.3</v>
      </c>
      <c r="J105" s="188">
        <v>40000</v>
      </c>
      <c r="K105" s="127"/>
      <c r="L105" s="57"/>
      <c r="M105" s="44"/>
    </row>
    <row r="106" spans="2:13" ht="17" x14ac:dyDescent="0.2">
      <c r="B106" s="110" t="s">
        <v>448</v>
      </c>
      <c r="C106" s="17"/>
      <c r="D106" s="19"/>
      <c r="E106" s="19"/>
      <c r="F106" s="280"/>
      <c r="G106" s="19"/>
      <c r="H106" s="143">
        <f t="shared" si="8"/>
        <v>0</v>
      </c>
      <c r="I106" s="140"/>
      <c r="J106" s="188"/>
      <c r="K106" s="127"/>
      <c r="L106" s="57"/>
      <c r="M106" s="44"/>
    </row>
    <row r="107" spans="2:13" ht="17" x14ac:dyDescent="0.2">
      <c r="B107" s="110" t="s">
        <v>449</v>
      </c>
      <c r="C107" s="52"/>
      <c r="D107" s="20"/>
      <c r="E107" s="20"/>
      <c r="F107" s="280"/>
      <c r="G107" s="20"/>
      <c r="H107" s="143">
        <f t="shared" si="8"/>
        <v>0</v>
      </c>
      <c r="I107" s="141"/>
      <c r="J107" s="189"/>
      <c r="K107" s="128"/>
      <c r="L107" s="57"/>
      <c r="M107" s="44"/>
    </row>
    <row r="108" spans="2:13" ht="17" x14ac:dyDescent="0.2">
      <c r="B108" s="110" t="s">
        <v>450</v>
      </c>
      <c r="C108" s="52"/>
      <c r="D108" s="20"/>
      <c r="E108" s="20"/>
      <c r="F108" s="280"/>
      <c r="G108" s="20"/>
      <c r="H108" s="143">
        <f t="shared" si="8"/>
        <v>0</v>
      </c>
      <c r="I108" s="141"/>
      <c r="J108" s="189"/>
      <c r="K108" s="128"/>
      <c r="L108" s="57"/>
      <c r="M108" s="44"/>
    </row>
    <row r="109" spans="2:13" ht="17" x14ac:dyDescent="0.2">
      <c r="C109" s="111" t="s">
        <v>526</v>
      </c>
      <c r="D109" s="21">
        <f>SUM(D101:D108)</f>
        <v>423082</v>
      </c>
      <c r="E109" s="21">
        <f>SUM(E101:E108)</f>
        <v>0</v>
      </c>
      <c r="F109" s="21">
        <f>SUM(F101:F108)</f>
        <v>146669.16</v>
      </c>
      <c r="G109" s="21">
        <f>SUM(G101:G108)</f>
        <v>0</v>
      </c>
      <c r="H109" s="24">
        <f>SUM(H101:H108)</f>
        <v>569751.16</v>
      </c>
      <c r="I109" s="130">
        <f>(I101*H101)+(I102*H102)+(I103*H103)+(I104*H104)+(I105*H105)+(I106*H106)+(I107*H107)+(I108*H108)</f>
        <v>318304.06</v>
      </c>
      <c r="J109" s="130">
        <f>SUM(J101:J108)</f>
        <v>382173.54000000004</v>
      </c>
      <c r="K109" s="128"/>
      <c r="L109" s="59"/>
      <c r="M109" s="44"/>
    </row>
    <row r="110" spans="2:13" ht="51" customHeight="1" x14ac:dyDescent="0.2">
      <c r="B110" s="109" t="s">
        <v>451</v>
      </c>
      <c r="C110" s="316" t="s">
        <v>637</v>
      </c>
      <c r="D110" s="316"/>
      <c r="E110" s="316"/>
      <c r="F110" s="316"/>
      <c r="G110" s="316"/>
      <c r="H110" s="316"/>
      <c r="I110" s="316"/>
      <c r="J110" s="317"/>
      <c r="K110" s="316"/>
      <c r="L110" s="56"/>
      <c r="M110" s="44"/>
    </row>
    <row r="111" spans="2:13" ht="119" x14ac:dyDescent="0.2">
      <c r="B111" s="110" t="s">
        <v>452</v>
      </c>
      <c r="C111" s="227" t="s">
        <v>638</v>
      </c>
      <c r="D111" s="228">
        <v>40000</v>
      </c>
      <c r="E111" s="228"/>
      <c r="F111" s="279"/>
      <c r="G111" s="228"/>
      <c r="H111" s="143">
        <f>SUM(D111:G111)</f>
        <v>40000</v>
      </c>
      <c r="I111" s="140"/>
      <c r="J111" s="188">
        <v>40000</v>
      </c>
      <c r="K111" s="127"/>
      <c r="L111" s="57"/>
      <c r="M111" s="44"/>
    </row>
    <row r="112" spans="2:13" ht="119" x14ac:dyDescent="0.2">
      <c r="B112" s="246" t="s">
        <v>453</v>
      </c>
      <c r="C112" s="241" t="s">
        <v>639</v>
      </c>
      <c r="D112" s="216">
        <v>30000</v>
      </c>
      <c r="E112" s="228"/>
      <c r="F112" s="279">
        <v>15207.18</v>
      </c>
      <c r="G112" s="228"/>
      <c r="H112" s="143">
        <f t="shared" ref="H112:H118" si="9">SUM(D112:G112)</f>
        <v>45207.18</v>
      </c>
      <c r="I112" s="140"/>
      <c r="J112" s="188">
        <f>15207.18+30000</f>
        <v>45207.18</v>
      </c>
      <c r="K112" s="127"/>
      <c r="L112" s="57"/>
      <c r="M112" s="44"/>
    </row>
    <row r="113" spans="2:13" ht="102" x14ac:dyDescent="0.2">
      <c r="B113" s="246" t="s">
        <v>454</v>
      </c>
      <c r="C113" s="241" t="s">
        <v>640</v>
      </c>
      <c r="D113" s="228"/>
      <c r="E113" s="228"/>
      <c r="F113" s="279">
        <v>13561.21</v>
      </c>
      <c r="G113" s="228"/>
      <c r="H113" s="143">
        <f t="shared" si="9"/>
        <v>13561.21</v>
      </c>
      <c r="I113" s="140">
        <v>0.5</v>
      </c>
      <c r="J113" s="188">
        <v>13561.21</v>
      </c>
      <c r="K113" s="127"/>
      <c r="L113" s="57"/>
      <c r="M113" s="44"/>
    </row>
    <row r="114" spans="2:13" ht="102" x14ac:dyDescent="0.2">
      <c r="B114" s="246" t="s">
        <v>455</v>
      </c>
      <c r="C114" s="247" t="s">
        <v>664</v>
      </c>
      <c r="D114" s="228"/>
      <c r="E114" s="228"/>
      <c r="F114" s="279">
        <v>25244.84</v>
      </c>
      <c r="G114" s="228"/>
      <c r="H114" s="143">
        <f t="shared" si="9"/>
        <v>25244.84</v>
      </c>
      <c r="I114" s="140"/>
      <c r="J114" s="188">
        <v>12622.42</v>
      </c>
      <c r="K114" s="127"/>
      <c r="L114" s="57"/>
      <c r="M114" s="44"/>
    </row>
    <row r="115" spans="2:13" ht="17" x14ac:dyDescent="0.2">
      <c r="B115" s="110" t="s">
        <v>456</v>
      </c>
      <c r="C115" s="17"/>
      <c r="D115" s="19"/>
      <c r="E115" s="19"/>
      <c r="F115" s="280"/>
      <c r="G115" s="19"/>
      <c r="H115" s="143">
        <f t="shared" si="9"/>
        <v>0</v>
      </c>
      <c r="I115" s="140"/>
      <c r="J115" s="188"/>
      <c r="K115" s="127"/>
      <c r="L115" s="57"/>
      <c r="M115" s="44"/>
    </row>
    <row r="116" spans="2:13" ht="17" x14ac:dyDescent="0.2">
      <c r="B116" s="110" t="s">
        <v>457</v>
      </c>
      <c r="C116" s="17"/>
      <c r="D116" s="19"/>
      <c r="E116" s="19"/>
      <c r="F116" s="280"/>
      <c r="G116" s="19"/>
      <c r="H116" s="143">
        <f t="shared" si="9"/>
        <v>0</v>
      </c>
      <c r="I116" s="140"/>
      <c r="J116" s="188"/>
      <c r="K116" s="127"/>
      <c r="L116" s="57"/>
      <c r="M116" s="44"/>
    </row>
    <row r="117" spans="2:13" ht="17" x14ac:dyDescent="0.2">
      <c r="B117" s="110" t="s">
        <v>458</v>
      </c>
      <c r="C117" s="52"/>
      <c r="D117" s="20"/>
      <c r="E117" s="20"/>
      <c r="F117" s="280"/>
      <c r="G117" s="20"/>
      <c r="H117" s="143">
        <f t="shared" si="9"/>
        <v>0</v>
      </c>
      <c r="I117" s="141"/>
      <c r="J117" s="189"/>
      <c r="K117" s="128"/>
      <c r="L117" s="57"/>
      <c r="M117" s="44"/>
    </row>
    <row r="118" spans="2:13" ht="17" x14ac:dyDescent="0.2">
      <c r="B118" s="110" t="s">
        <v>459</v>
      </c>
      <c r="C118" s="52"/>
      <c r="D118" s="20"/>
      <c r="E118" s="20"/>
      <c r="F118" s="280"/>
      <c r="G118" s="20"/>
      <c r="H118" s="143">
        <f t="shared" si="9"/>
        <v>0</v>
      </c>
      <c r="I118" s="141"/>
      <c r="J118" s="189"/>
      <c r="K118" s="128"/>
      <c r="L118" s="57"/>
      <c r="M118" s="44"/>
    </row>
    <row r="119" spans="2:13" ht="17" x14ac:dyDescent="0.2">
      <c r="C119" s="111" t="s">
        <v>526</v>
      </c>
      <c r="D119" s="24">
        <f>SUM(D111:D118)</f>
        <v>70000</v>
      </c>
      <c r="E119" s="24">
        <f>SUM(E111:E118)</f>
        <v>0</v>
      </c>
      <c r="F119" s="24">
        <f>SUM(F111:F118)</f>
        <v>54013.229999999996</v>
      </c>
      <c r="G119" s="24">
        <f>SUM(G111:G118)</f>
        <v>0</v>
      </c>
      <c r="H119" s="24">
        <f>SUM(H111:H118)</f>
        <v>124013.22999999998</v>
      </c>
      <c r="I119" s="130">
        <f>(I111*H111)+(I112*H112)+(I113*H113)+(I114*H114)+(I115*H115)+(I116*H116)+(I117*H117)+(I118*H118)</f>
        <v>6780.6049999999996</v>
      </c>
      <c r="J119" s="130">
        <f>SUM(J111:J118)</f>
        <v>111390.80999999998</v>
      </c>
      <c r="K119" s="128"/>
      <c r="L119" s="59"/>
      <c r="M119" s="44"/>
    </row>
    <row r="120" spans="2:13" ht="51" customHeight="1" x14ac:dyDescent="0.2">
      <c r="B120" s="173" t="s">
        <v>460</v>
      </c>
      <c r="C120" s="316" t="s">
        <v>641</v>
      </c>
      <c r="D120" s="316"/>
      <c r="E120" s="316"/>
      <c r="F120" s="316"/>
      <c r="G120" s="316"/>
      <c r="H120" s="316"/>
      <c r="I120" s="316"/>
      <c r="J120" s="317"/>
      <c r="K120" s="316"/>
      <c r="L120" s="56"/>
      <c r="M120" s="44"/>
    </row>
    <row r="121" spans="2:13" ht="102" x14ac:dyDescent="0.2">
      <c r="B121" s="246" t="s">
        <v>461</v>
      </c>
      <c r="C121" s="241" t="s">
        <v>642</v>
      </c>
      <c r="D121" s="248">
        <v>55000</v>
      </c>
      <c r="E121" s="248"/>
      <c r="F121" s="277">
        <v>18033.900000000001</v>
      </c>
      <c r="G121" s="228"/>
      <c r="H121" s="143">
        <f>SUM(D121:G121)</f>
        <v>73033.899999999994</v>
      </c>
      <c r="I121" s="140">
        <v>0.5</v>
      </c>
      <c r="J121" s="286">
        <f>18033.9+55000</f>
        <v>73033.899999999994</v>
      </c>
      <c r="K121" s="127"/>
      <c r="L121" s="57"/>
      <c r="M121" s="44"/>
    </row>
    <row r="122" spans="2:13" ht="68" x14ac:dyDescent="0.2">
      <c r="B122" s="246" t="s">
        <v>462</v>
      </c>
      <c r="C122" s="241" t="s">
        <v>643</v>
      </c>
      <c r="D122" s="248">
        <v>9500</v>
      </c>
      <c r="E122" s="248"/>
      <c r="F122" s="277">
        <v>4214.37</v>
      </c>
      <c r="G122" s="228"/>
      <c r="H122" s="143">
        <f t="shared" ref="H122:H128" si="10">SUM(D122:G122)</f>
        <v>13714.369999999999</v>
      </c>
      <c r="I122" s="140"/>
      <c r="J122" s="287">
        <f>4214.37+5000</f>
        <v>9214.369999999999</v>
      </c>
      <c r="K122" s="127"/>
      <c r="L122" s="57"/>
      <c r="M122" s="44"/>
    </row>
    <row r="123" spans="2:13" ht="51" x14ac:dyDescent="0.2">
      <c r="B123" s="246" t="s">
        <v>463</v>
      </c>
      <c r="C123" s="241" t="s">
        <v>644</v>
      </c>
      <c r="D123" s="248">
        <v>150000</v>
      </c>
      <c r="E123" s="248"/>
      <c r="F123" s="277">
        <v>12666.87</v>
      </c>
      <c r="G123" s="228"/>
      <c r="H123" s="143">
        <f t="shared" si="10"/>
        <v>162666.87</v>
      </c>
      <c r="I123" s="140"/>
      <c r="J123" s="286">
        <v>12666.87</v>
      </c>
      <c r="K123" s="127"/>
      <c r="L123" s="57"/>
      <c r="M123" s="44"/>
    </row>
    <row r="124" spans="2:13" ht="119" x14ac:dyDescent="0.2">
      <c r="B124" s="246" t="s">
        <v>464</v>
      </c>
      <c r="C124" s="241" t="s">
        <v>645</v>
      </c>
      <c r="D124" s="248">
        <v>40000</v>
      </c>
      <c r="E124" s="248"/>
      <c r="F124" s="277">
        <v>10703.54</v>
      </c>
      <c r="G124" s="228"/>
      <c r="H124" s="143">
        <f t="shared" si="10"/>
        <v>50703.54</v>
      </c>
      <c r="I124" s="140">
        <v>0.3</v>
      </c>
      <c r="J124" s="188">
        <v>15703.54</v>
      </c>
      <c r="K124" s="127"/>
      <c r="L124" s="57"/>
      <c r="M124" s="44"/>
    </row>
    <row r="125" spans="2:13" ht="17" x14ac:dyDescent="0.2">
      <c r="B125" s="246" t="s">
        <v>465</v>
      </c>
      <c r="C125" s="230"/>
      <c r="D125" s="249"/>
      <c r="E125" s="249"/>
      <c r="F125" s="278"/>
      <c r="G125" s="19"/>
      <c r="H125" s="143">
        <f t="shared" si="10"/>
        <v>0</v>
      </c>
      <c r="I125" s="140"/>
      <c r="J125" s="188"/>
      <c r="K125" s="127"/>
      <c r="L125" s="57"/>
      <c r="M125" s="44"/>
    </row>
    <row r="126" spans="2:13" ht="17" x14ac:dyDescent="0.2">
      <c r="B126" s="246" t="s">
        <v>466</v>
      </c>
      <c r="C126" s="230"/>
      <c r="D126" s="249"/>
      <c r="E126" s="249"/>
      <c r="F126" s="278"/>
      <c r="G126" s="19"/>
      <c r="H126" s="143">
        <f t="shared" si="10"/>
        <v>0</v>
      </c>
      <c r="I126" s="140"/>
      <c r="J126" s="188"/>
      <c r="K126" s="127"/>
      <c r="L126" s="57"/>
      <c r="M126" s="44"/>
    </row>
    <row r="127" spans="2:13" ht="17" x14ac:dyDescent="0.2">
      <c r="B127" s="246" t="s">
        <v>467</v>
      </c>
      <c r="C127" s="241"/>
      <c r="D127" s="250"/>
      <c r="E127" s="250"/>
      <c r="F127" s="278"/>
      <c r="G127" s="20"/>
      <c r="H127" s="143">
        <f t="shared" si="10"/>
        <v>0</v>
      </c>
      <c r="I127" s="141"/>
      <c r="J127" s="189"/>
      <c r="K127" s="128"/>
      <c r="L127" s="57"/>
      <c r="M127" s="44"/>
    </row>
    <row r="128" spans="2:13" ht="17" x14ac:dyDescent="0.2">
      <c r="B128" s="246" t="s">
        <v>468</v>
      </c>
      <c r="C128" s="241"/>
      <c r="D128" s="250"/>
      <c r="E128" s="250"/>
      <c r="F128" s="278"/>
      <c r="G128" s="20"/>
      <c r="H128" s="143">
        <f t="shared" si="10"/>
        <v>0</v>
      </c>
      <c r="I128" s="141"/>
      <c r="J128" s="189"/>
      <c r="K128" s="128"/>
      <c r="L128" s="57"/>
      <c r="M128" s="44"/>
    </row>
    <row r="129" spans="2:13" ht="17" x14ac:dyDescent="0.2">
      <c r="B129" s="251"/>
      <c r="C129" s="252" t="s">
        <v>526</v>
      </c>
      <c r="D129" s="253">
        <f>SUM(D121:D128)</f>
        <v>254500</v>
      </c>
      <c r="E129" s="253">
        <f>SUM(E121:E128)</f>
        <v>0</v>
      </c>
      <c r="F129" s="253">
        <f>SUM(F121:F128)</f>
        <v>45618.68</v>
      </c>
      <c r="G129" s="24">
        <f>SUM(G121:G128)</f>
        <v>0</v>
      </c>
      <c r="H129" s="24">
        <f>SUM(H121:H128)</f>
        <v>300118.68</v>
      </c>
      <c r="I129" s="130">
        <f>(I121*H121)+(I122*H122)+(I123*H123)+(I124*H124)+(I125*H125)+(I126*H126)+(I127*H127)+(I128*H128)</f>
        <v>51728.011999999995</v>
      </c>
      <c r="J129" s="130">
        <f>SUM(J121:J128)</f>
        <v>110618.68</v>
      </c>
      <c r="K129" s="128"/>
      <c r="L129" s="59"/>
      <c r="M129" s="44"/>
    </row>
    <row r="130" spans="2:13" ht="51" customHeight="1" x14ac:dyDescent="0.2">
      <c r="B130" s="173" t="s">
        <v>469</v>
      </c>
      <c r="C130" s="290"/>
      <c r="D130" s="290"/>
      <c r="E130" s="290"/>
      <c r="F130" s="290"/>
      <c r="G130" s="290"/>
      <c r="H130" s="290"/>
      <c r="I130" s="290"/>
      <c r="J130" s="291"/>
      <c r="K130" s="290"/>
      <c r="L130" s="56"/>
      <c r="M130" s="44"/>
    </row>
    <row r="131" spans="2:13" ht="17" x14ac:dyDescent="0.2">
      <c r="B131" s="110" t="s">
        <v>470</v>
      </c>
      <c r="C131" s="17"/>
      <c r="D131" s="19"/>
      <c r="E131" s="19"/>
      <c r="F131" s="20"/>
      <c r="G131" s="19"/>
      <c r="H131" s="143">
        <f>SUM(D131:G131)</f>
        <v>0</v>
      </c>
      <c r="I131" s="140"/>
      <c r="J131" s="188"/>
      <c r="K131" s="127"/>
      <c r="L131" s="57"/>
      <c r="M131" s="44"/>
    </row>
    <row r="132" spans="2:13" ht="17" x14ac:dyDescent="0.2">
      <c r="B132" s="110" t="s">
        <v>471</v>
      </c>
      <c r="C132" s="17"/>
      <c r="D132" s="19"/>
      <c r="E132" s="19"/>
      <c r="F132" s="20"/>
      <c r="G132" s="19"/>
      <c r="H132" s="143">
        <f t="shared" ref="H132:H138" si="11">SUM(D132:G132)</f>
        <v>0</v>
      </c>
      <c r="I132" s="140"/>
      <c r="J132" s="188"/>
      <c r="K132" s="127"/>
      <c r="L132" s="57"/>
      <c r="M132" s="44"/>
    </row>
    <row r="133" spans="2:13" ht="17" x14ac:dyDescent="0.2">
      <c r="B133" s="110" t="s">
        <v>472</v>
      </c>
      <c r="C133" s="17"/>
      <c r="D133" s="19"/>
      <c r="E133" s="19"/>
      <c r="F133" s="20"/>
      <c r="G133" s="19"/>
      <c r="H133" s="143">
        <f t="shared" si="11"/>
        <v>0</v>
      </c>
      <c r="I133" s="140"/>
      <c r="J133" s="188"/>
      <c r="K133" s="127"/>
      <c r="L133" s="57"/>
      <c r="M133" s="44"/>
    </row>
    <row r="134" spans="2:13" ht="17" x14ac:dyDescent="0.2">
      <c r="B134" s="110" t="s">
        <v>473</v>
      </c>
      <c r="C134" s="17"/>
      <c r="D134" s="19"/>
      <c r="E134" s="19"/>
      <c r="F134" s="20"/>
      <c r="G134" s="19"/>
      <c r="H134" s="143">
        <f t="shared" si="11"/>
        <v>0</v>
      </c>
      <c r="I134" s="140"/>
      <c r="J134" s="188"/>
      <c r="K134" s="127"/>
      <c r="L134" s="57"/>
      <c r="M134" s="44"/>
    </row>
    <row r="135" spans="2:13" ht="17" x14ac:dyDescent="0.2">
      <c r="B135" s="110" t="s">
        <v>474</v>
      </c>
      <c r="C135" s="17"/>
      <c r="D135" s="19"/>
      <c r="E135" s="19"/>
      <c r="F135" s="20"/>
      <c r="G135" s="19"/>
      <c r="H135" s="143">
        <f t="shared" si="11"/>
        <v>0</v>
      </c>
      <c r="I135" s="140"/>
      <c r="J135" s="188"/>
      <c r="K135" s="127"/>
      <c r="L135" s="57"/>
      <c r="M135" s="44"/>
    </row>
    <row r="136" spans="2:13" ht="17" x14ac:dyDescent="0.2">
      <c r="B136" s="110" t="s">
        <v>475</v>
      </c>
      <c r="C136" s="17"/>
      <c r="D136" s="19"/>
      <c r="E136" s="19"/>
      <c r="F136" s="20"/>
      <c r="G136" s="19"/>
      <c r="H136" s="143">
        <f t="shared" si="11"/>
        <v>0</v>
      </c>
      <c r="I136" s="140"/>
      <c r="J136" s="188"/>
      <c r="K136" s="127"/>
      <c r="L136" s="57"/>
      <c r="M136" s="44"/>
    </row>
    <row r="137" spans="2:13" ht="17" x14ac:dyDescent="0.2">
      <c r="B137" s="110" t="s">
        <v>476</v>
      </c>
      <c r="C137" s="52"/>
      <c r="D137" s="20"/>
      <c r="E137" s="20"/>
      <c r="F137" s="20"/>
      <c r="G137" s="20"/>
      <c r="H137" s="143">
        <f t="shared" si="11"/>
        <v>0</v>
      </c>
      <c r="I137" s="141"/>
      <c r="J137" s="189"/>
      <c r="K137" s="128"/>
      <c r="L137" s="57"/>
      <c r="M137" s="44"/>
    </row>
    <row r="138" spans="2:13" ht="17" x14ac:dyDescent="0.2">
      <c r="B138" s="110" t="s">
        <v>477</v>
      </c>
      <c r="C138" s="52"/>
      <c r="D138" s="20"/>
      <c r="E138" s="20"/>
      <c r="F138" s="20"/>
      <c r="G138" s="20"/>
      <c r="H138" s="143">
        <f t="shared" si="11"/>
        <v>0</v>
      </c>
      <c r="I138" s="141"/>
      <c r="J138" s="189"/>
      <c r="K138" s="128"/>
      <c r="L138" s="57"/>
      <c r="M138" s="44"/>
    </row>
    <row r="139" spans="2:13" ht="17" x14ac:dyDescent="0.2">
      <c r="C139" s="111" t="s">
        <v>526</v>
      </c>
      <c r="D139" s="21">
        <f>SUM(D131:D138)</f>
        <v>0</v>
      </c>
      <c r="E139" s="21">
        <f>SUM(E131:E138)</f>
        <v>0</v>
      </c>
      <c r="F139" s="21">
        <f>SUM(F131:F138)</f>
        <v>0</v>
      </c>
      <c r="G139" s="21">
        <f>SUM(G131:G138)</f>
        <v>0</v>
      </c>
      <c r="H139" s="21">
        <f>SUM(H131:H138)</f>
        <v>0</v>
      </c>
      <c r="I139" s="130">
        <f>(I131*H131)+(I132*H132)+(I133*H133)+(I134*H134)+(I135*H135)+(I136*H136)+(I137*H137)+(I138*H138)</f>
        <v>0</v>
      </c>
      <c r="J139" s="130">
        <f>SUM(J131:J138)</f>
        <v>0</v>
      </c>
      <c r="K139" s="128"/>
      <c r="L139" s="59"/>
      <c r="M139" s="44"/>
    </row>
    <row r="140" spans="2:13" ht="15.75" customHeight="1" x14ac:dyDescent="0.2">
      <c r="B140" s="7"/>
      <c r="C140" s="11"/>
      <c r="D140" s="26"/>
      <c r="E140" s="26"/>
      <c r="F140" s="26"/>
      <c r="G140" s="26"/>
      <c r="H140" s="26"/>
      <c r="I140" s="26"/>
      <c r="J140" s="26"/>
      <c r="K140" s="80"/>
      <c r="L140" s="4"/>
      <c r="M140" s="44"/>
    </row>
    <row r="141" spans="2:13" ht="51" customHeight="1" x14ac:dyDescent="0.2">
      <c r="B141" s="111" t="s">
        <v>478</v>
      </c>
      <c r="C141" s="316"/>
      <c r="D141" s="316"/>
      <c r="E141" s="316"/>
      <c r="F141" s="316"/>
      <c r="G141" s="316"/>
      <c r="H141" s="316"/>
      <c r="I141" s="316"/>
      <c r="J141" s="317"/>
      <c r="K141" s="316"/>
      <c r="L141" s="18"/>
      <c r="M141" s="44"/>
    </row>
    <row r="142" spans="2:13" ht="51" customHeight="1" x14ac:dyDescent="0.2">
      <c r="B142" s="109" t="s">
        <v>479</v>
      </c>
      <c r="C142" s="290"/>
      <c r="D142" s="290"/>
      <c r="E142" s="290"/>
      <c r="F142" s="290"/>
      <c r="G142" s="290"/>
      <c r="H142" s="290"/>
      <c r="I142" s="290"/>
      <c r="J142" s="291"/>
      <c r="K142" s="290"/>
      <c r="L142" s="56"/>
      <c r="M142" s="44"/>
    </row>
    <row r="143" spans="2:13" ht="17" x14ac:dyDescent="0.2">
      <c r="B143" s="110" t="s">
        <v>480</v>
      </c>
      <c r="C143" s="17"/>
      <c r="D143" s="19"/>
      <c r="E143" s="19"/>
      <c r="F143" s="20"/>
      <c r="G143" s="19"/>
      <c r="H143" s="143">
        <f>SUM(D143:G143)</f>
        <v>0</v>
      </c>
      <c r="I143" s="140"/>
      <c r="J143" s="188"/>
      <c r="K143" s="127"/>
      <c r="L143" s="57"/>
      <c r="M143" s="44"/>
    </row>
    <row r="144" spans="2:13" ht="17" x14ac:dyDescent="0.2">
      <c r="B144" s="110" t="s">
        <v>481</v>
      </c>
      <c r="C144" s="17"/>
      <c r="D144" s="19"/>
      <c r="E144" s="19"/>
      <c r="F144" s="20"/>
      <c r="G144" s="19"/>
      <c r="H144" s="143">
        <f t="shared" ref="H144:H150" si="12">SUM(D144:G144)</f>
        <v>0</v>
      </c>
      <c r="I144" s="140"/>
      <c r="J144" s="188"/>
      <c r="K144" s="127"/>
      <c r="L144" s="57"/>
      <c r="M144" s="44"/>
    </row>
    <row r="145" spans="2:13" ht="17" x14ac:dyDescent="0.2">
      <c r="B145" s="110" t="s">
        <v>482</v>
      </c>
      <c r="C145" s="17"/>
      <c r="D145" s="19"/>
      <c r="E145" s="19"/>
      <c r="F145" s="20"/>
      <c r="G145" s="19"/>
      <c r="H145" s="143">
        <f t="shared" si="12"/>
        <v>0</v>
      </c>
      <c r="I145" s="140"/>
      <c r="J145" s="188"/>
      <c r="K145" s="127"/>
      <c r="L145" s="57"/>
      <c r="M145" s="44"/>
    </row>
    <row r="146" spans="2:13" ht="17" x14ac:dyDescent="0.2">
      <c r="B146" s="110" t="s">
        <v>483</v>
      </c>
      <c r="C146" s="17"/>
      <c r="D146" s="19"/>
      <c r="E146" s="19"/>
      <c r="F146" s="20"/>
      <c r="G146" s="19"/>
      <c r="H146" s="143">
        <f t="shared" si="12"/>
        <v>0</v>
      </c>
      <c r="I146" s="140"/>
      <c r="J146" s="188"/>
      <c r="K146" s="127"/>
      <c r="L146" s="57"/>
      <c r="M146" s="44"/>
    </row>
    <row r="147" spans="2:13" ht="17" x14ac:dyDescent="0.2">
      <c r="B147" s="110" t="s">
        <v>484</v>
      </c>
      <c r="C147" s="17"/>
      <c r="D147" s="19"/>
      <c r="E147" s="19"/>
      <c r="F147" s="20"/>
      <c r="G147" s="19"/>
      <c r="H147" s="143">
        <f t="shared" si="12"/>
        <v>0</v>
      </c>
      <c r="I147" s="140"/>
      <c r="J147" s="188"/>
      <c r="K147" s="127"/>
      <c r="L147" s="57"/>
      <c r="M147" s="44"/>
    </row>
    <row r="148" spans="2:13" ht="17" x14ac:dyDescent="0.2">
      <c r="B148" s="110" t="s">
        <v>485</v>
      </c>
      <c r="C148" s="17"/>
      <c r="D148" s="19"/>
      <c r="E148" s="19"/>
      <c r="F148" s="20"/>
      <c r="G148" s="19"/>
      <c r="H148" s="143">
        <f t="shared" si="12"/>
        <v>0</v>
      </c>
      <c r="I148" s="140"/>
      <c r="J148" s="188"/>
      <c r="K148" s="127"/>
      <c r="L148" s="57"/>
      <c r="M148" s="44"/>
    </row>
    <row r="149" spans="2:13" ht="17" x14ac:dyDescent="0.2">
      <c r="B149" s="110" t="s">
        <v>486</v>
      </c>
      <c r="C149" s="52"/>
      <c r="D149" s="20"/>
      <c r="E149" s="20"/>
      <c r="F149" s="20"/>
      <c r="G149" s="20"/>
      <c r="H149" s="143">
        <f t="shared" si="12"/>
        <v>0</v>
      </c>
      <c r="I149" s="141"/>
      <c r="J149" s="189"/>
      <c r="K149" s="128"/>
      <c r="L149" s="57"/>
      <c r="M149" s="44"/>
    </row>
    <row r="150" spans="2:13" ht="17" x14ac:dyDescent="0.2">
      <c r="B150" s="110" t="s">
        <v>487</v>
      </c>
      <c r="C150" s="52"/>
      <c r="D150" s="20"/>
      <c r="E150" s="20"/>
      <c r="F150" s="20"/>
      <c r="G150" s="20"/>
      <c r="H150" s="143">
        <f t="shared" si="12"/>
        <v>0</v>
      </c>
      <c r="I150" s="141"/>
      <c r="J150" s="189"/>
      <c r="K150" s="128"/>
      <c r="L150" s="57"/>
      <c r="M150" s="44"/>
    </row>
    <row r="151" spans="2:13" ht="17" x14ac:dyDescent="0.2">
      <c r="C151" s="111" t="s">
        <v>526</v>
      </c>
      <c r="D151" s="21">
        <f>SUM(D143:D150)</f>
        <v>0</v>
      </c>
      <c r="E151" s="21">
        <f>SUM(E143:E150)</f>
        <v>0</v>
      </c>
      <c r="F151" s="21">
        <f>SUM(F143:F150)</f>
        <v>0</v>
      </c>
      <c r="G151" s="21">
        <f>SUM(G143:G150)</f>
        <v>0</v>
      </c>
      <c r="H151" s="24">
        <f>SUM(H143:H150)</f>
        <v>0</v>
      </c>
      <c r="I151" s="130">
        <f>(I143*H143)+(I144*H144)+(I145*H145)+(I146*H146)+(I147*H147)+(I148*H148)+(I149*H149)+(I150*H150)</f>
        <v>0</v>
      </c>
      <c r="J151" s="130">
        <f>SUM(J143:J150)</f>
        <v>0</v>
      </c>
      <c r="K151" s="128"/>
      <c r="L151" s="59"/>
      <c r="M151" s="44"/>
    </row>
    <row r="152" spans="2:13" ht="51" customHeight="1" x14ac:dyDescent="0.2">
      <c r="B152" s="109" t="s">
        <v>488</v>
      </c>
      <c r="C152" s="290"/>
      <c r="D152" s="290"/>
      <c r="E152" s="290"/>
      <c r="F152" s="290"/>
      <c r="G152" s="290"/>
      <c r="H152" s="290"/>
      <c r="I152" s="290"/>
      <c r="J152" s="291"/>
      <c r="K152" s="290"/>
      <c r="L152" s="56"/>
      <c r="M152" s="44"/>
    </row>
    <row r="153" spans="2:13" ht="17" x14ac:dyDescent="0.2">
      <c r="B153" s="110" t="s">
        <v>489</v>
      </c>
      <c r="C153" s="17"/>
      <c r="D153" s="19"/>
      <c r="E153" s="19"/>
      <c r="F153" s="20"/>
      <c r="G153" s="19"/>
      <c r="H153" s="143">
        <f>SUM(D153:G153)</f>
        <v>0</v>
      </c>
      <c r="I153" s="140"/>
      <c r="J153" s="188"/>
      <c r="K153" s="127"/>
      <c r="L153" s="57"/>
      <c r="M153" s="44"/>
    </row>
    <row r="154" spans="2:13" ht="17" x14ac:dyDescent="0.2">
      <c r="B154" s="110" t="s">
        <v>490</v>
      </c>
      <c r="C154" s="17"/>
      <c r="D154" s="19"/>
      <c r="E154" s="19"/>
      <c r="F154" s="20"/>
      <c r="G154" s="19"/>
      <c r="H154" s="143">
        <f t="shared" ref="H154:H160" si="13">SUM(D154:G154)</f>
        <v>0</v>
      </c>
      <c r="I154" s="140"/>
      <c r="J154" s="188"/>
      <c r="K154" s="127"/>
      <c r="L154" s="57"/>
      <c r="M154" s="44"/>
    </row>
    <row r="155" spans="2:13" ht="17" x14ac:dyDescent="0.2">
      <c r="B155" s="110" t="s">
        <v>491</v>
      </c>
      <c r="C155" s="17"/>
      <c r="D155" s="19"/>
      <c r="E155" s="19"/>
      <c r="F155" s="20"/>
      <c r="G155" s="19"/>
      <c r="H155" s="143">
        <f t="shared" si="13"/>
        <v>0</v>
      </c>
      <c r="I155" s="140"/>
      <c r="J155" s="188"/>
      <c r="K155" s="127"/>
      <c r="L155" s="57"/>
      <c r="M155" s="44"/>
    </row>
    <row r="156" spans="2:13" ht="17" x14ac:dyDescent="0.2">
      <c r="B156" s="110" t="s">
        <v>492</v>
      </c>
      <c r="C156" s="17"/>
      <c r="D156" s="19"/>
      <c r="E156" s="19"/>
      <c r="F156" s="20"/>
      <c r="G156" s="19"/>
      <c r="H156" s="143">
        <f t="shared" si="13"/>
        <v>0</v>
      </c>
      <c r="I156" s="140"/>
      <c r="J156" s="188"/>
      <c r="K156" s="127"/>
      <c r="L156" s="57"/>
      <c r="M156" s="44"/>
    </row>
    <row r="157" spans="2:13" ht="17" x14ac:dyDescent="0.2">
      <c r="B157" s="110" t="s">
        <v>493</v>
      </c>
      <c r="C157" s="17"/>
      <c r="D157" s="19"/>
      <c r="E157" s="19"/>
      <c r="F157" s="20"/>
      <c r="G157" s="19"/>
      <c r="H157" s="143">
        <f t="shared" si="13"/>
        <v>0</v>
      </c>
      <c r="I157" s="140"/>
      <c r="J157" s="188"/>
      <c r="K157" s="127"/>
      <c r="L157" s="57"/>
      <c r="M157" s="44"/>
    </row>
    <row r="158" spans="2:13" ht="17" x14ac:dyDescent="0.2">
      <c r="B158" s="110" t="s">
        <v>494</v>
      </c>
      <c r="C158" s="17"/>
      <c r="D158" s="19"/>
      <c r="E158" s="19"/>
      <c r="F158" s="20"/>
      <c r="G158" s="19"/>
      <c r="H158" s="143">
        <f t="shared" si="13"/>
        <v>0</v>
      </c>
      <c r="I158" s="140"/>
      <c r="J158" s="188"/>
      <c r="K158" s="127"/>
      <c r="L158" s="57"/>
      <c r="M158" s="44"/>
    </row>
    <row r="159" spans="2:13" ht="17" x14ac:dyDescent="0.2">
      <c r="B159" s="110" t="s">
        <v>495</v>
      </c>
      <c r="C159" s="52"/>
      <c r="D159" s="20"/>
      <c r="E159" s="20"/>
      <c r="F159" s="20"/>
      <c r="G159" s="20"/>
      <c r="H159" s="143">
        <f t="shared" si="13"/>
        <v>0</v>
      </c>
      <c r="I159" s="141"/>
      <c r="J159" s="189"/>
      <c r="K159" s="128"/>
      <c r="L159" s="57"/>
      <c r="M159" s="44"/>
    </row>
    <row r="160" spans="2:13" ht="17" x14ac:dyDescent="0.2">
      <c r="B160" s="110" t="s">
        <v>496</v>
      </c>
      <c r="C160" s="52"/>
      <c r="D160" s="20"/>
      <c r="E160" s="20"/>
      <c r="F160" s="20"/>
      <c r="G160" s="20"/>
      <c r="H160" s="143">
        <f t="shared" si="13"/>
        <v>0</v>
      </c>
      <c r="I160" s="141"/>
      <c r="J160" s="189"/>
      <c r="K160" s="128"/>
      <c r="L160" s="57"/>
      <c r="M160" s="44"/>
    </row>
    <row r="161" spans="2:13" ht="17" x14ac:dyDescent="0.2">
      <c r="C161" s="111" t="s">
        <v>526</v>
      </c>
      <c r="D161" s="24">
        <f>SUM(D153:D160)</f>
        <v>0</v>
      </c>
      <c r="E161" s="24">
        <f>SUM(E153:E160)</f>
        <v>0</v>
      </c>
      <c r="F161" s="24">
        <f>SUM(F153:F160)</f>
        <v>0</v>
      </c>
      <c r="G161" s="24">
        <f>SUM(G153:G160)</f>
        <v>0</v>
      </c>
      <c r="H161" s="24">
        <f>SUM(H153:H160)</f>
        <v>0</v>
      </c>
      <c r="I161" s="130">
        <f>(I153*H153)+(I154*H154)+(I155*H155)+(I156*H156)+(I157*H157)+(I158*H158)+(I159*H159)+(I160*H160)</f>
        <v>0</v>
      </c>
      <c r="J161" s="130">
        <f>SUM(J153:J160)</f>
        <v>0</v>
      </c>
      <c r="K161" s="128"/>
      <c r="L161" s="59"/>
      <c r="M161" s="44"/>
    </row>
    <row r="162" spans="2:13" ht="51" customHeight="1" x14ac:dyDescent="0.2">
      <c r="B162" s="109" t="s">
        <v>497</v>
      </c>
      <c r="C162" s="290"/>
      <c r="D162" s="290"/>
      <c r="E162" s="290"/>
      <c r="F162" s="290"/>
      <c r="G162" s="290"/>
      <c r="H162" s="290"/>
      <c r="I162" s="290"/>
      <c r="J162" s="291"/>
      <c r="K162" s="290"/>
      <c r="L162" s="56"/>
      <c r="M162" s="44"/>
    </row>
    <row r="163" spans="2:13" ht="17" x14ac:dyDescent="0.2">
      <c r="B163" s="110" t="s">
        <v>498</v>
      </c>
      <c r="C163" s="17"/>
      <c r="D163" s="19"/>
      <c r="E163" s="19"/>
      <c r="F163" s="20"/>
      <c r="G163" s="19"/>
      <c r="H163" s="143">
        <f>SUM(D163:G163)</f>
        <v>0</v>
      </c>
      <c r="I163" s="140"/>
      <c r="J163" s="188"/>
      <c r="K163" s="127"/>
      <c r="L163" s="57"/>
      <c r="M163" s="44"/>
    </row>
    <row r="164" spans="2:13" ht="17" x14ac:dyDescent="0.2">
      <c r="B164" s="110" t="s">
        <v>499</v>
      </c>
      <c r="C164" s="17"/>
      <c r="D164" s="19"/>
      <c r="E164" s="19"/>
      <c r="F164" s="20"/>
      <c r="G164" s="19"/>
      <c r="H164" s="143">
        <f t="shared" ref="H164:H170" si="14">SUM(D164:G164)</f>
        <v>0</v>
      </c>
      <c r="I164" s="140"/>
      <c r="J164" s="188"/>
      <c r="K164" s="127"/>
      <c r="L164" s="57"/>
      <c r="M164" s="44"/>
    </row>
    <row r="165" spans="2:13" ht="17" x14ac:dyDescent="0.2">
      <c r="B165" s="110" t="s">
        <v>500</v>
      </c>
      <c r="C165" s="17"/>
      <c r="D165" s="19"/>
      <c r="E165" s="19"/>
      <c r="F165" s="20"/>
      <c r="G165" s="19"/>
      <c r="H165" s="143">
        <f t="shared" si="14"/>
        <v>0</v>
      </c>
      <c r="I165" s="140"/>
      <c r="J165" s="188"/>
      <c r="K165" s="127"/>
      <c r="L165" s="57"/>
      <c r="M165" s="44"/>
    </row>
    <row r="166" spans="2:13" ht="17" x14ac:dyDescent="0.2">
      <c r="B166" s="110" t="s">
        <v>501</v>
      </c>
      <c r="C166" s="17"/>
      <c r="D166" s="19"/>
      <c r="E166" s="19"/>
      <c r="F166" s="20"/>
      <c r="G166" s="19"/>
      <c r="H166" s="143">
        <f t="shared" si="14"/>
        <v>0</v>
      </c>
      <c r="I166" s="140"/>
      <c r="J166" s="188"/>
      <c r="K166" s="127"/>
      <c r="L166" s="57"/>
      <c r="M166" s="44"/>
    </row>
    <row r="167" spans="2:13" ht="17" x14ac:dyDescent="0.2">
      <c r="B167" s="110" t="s">
        <v>502</v>
      </c>
      <c r="C167" s="17"/>
      <c r="D167" s="19"/>
      <c r="E167" s="19"/>
      <c r="F167" s="20"/>
      <c r="G167" s="19"/>
      <c r="H167" s="143">
        <f t="shared" si="14"/>
        <v>0</v>
      </c>
      <c r="I167" s="140"/>
      <c r="J167" s="188"/>
      <c r="K167" s="127"/>
      <c r="L167" s="57"/>
      <c r="M167" s="44"/>
    </row>
    <row r="168" spans="2:13" ht="17" x14ac:dyDescent="0.2">
      <c r="B168" s="110" t="s">
        <v>503</v>
      </c>
      <c r="C168" s="17"/>
      <c r="D168" s="19"/>
      <c r="E168" s="19"/>
      <c r="F168" s="20"/>
      <c r="G168" s="19"/>
      <c r="H168" s="143">
        <f t="shared" si="14"/>
        <v>0</v>
      </c>
      <c r="I168" s="140"/>
      <c r="J168" s="188"/>
      <c r="K168" s="127"/>
      <c r="L168" s="57"/>
      <c r="M168" s="44"/>
    </row>
    <row r="169" spans="2:13" ht="17" x14ac:dyDescent="0.2">
      <c r="B169" s="110" t="s">
        <v>504</v>
      </c>
      <c r="C169" s="52"/>
      <c r="D169" s="20"/>
      <c r="E169" s="20"/>
      <c r="F169" s="20"/>
      <c r="G169" s="20"/>
      <c r="H169" s="143">
        <f t="shared" si="14"/>
        <v>0</v>
      </c>
      <c r="I169" s="141"/>
      <c r="J169" s="189"/>
      <c r="K169" s="128"/>
      <c r="L169" s="57"/>
      <c r="M169" s="44"/>
    </row>
    <row r="170" spans="2:13" ht="17" x14ac:dyDescent="0.2">
      <c r="B170" s="110" t="s">
        <v>505</v>
      </c>
      <c r="C170" s="52"/>
      <c r="D170" s="20"/>
      <c r="E170" s="20"/>
      <c r="F170" s="20"/>
      <c r="G170" s="20"/>
      <c r="H170" s="143">
        <f t="shared" si="14"/>
        <v>0</v>
      </c>
      <c r="I170" s="141"/>
      <c r="J170" s="189"/>
      <c r="K170" s="128"/>
      <c r="L170" s="57"/>
      <c r="M170" s="44"/>
    </row>
    <row r="171" spans="2:13" ht="17" x14ac:dyDescent="0.2">
      <c r="C171" s="111" t="s">
        <v>526</v>
      </c>
      <c r="D171" s="24">
        <f>SUM(D163:D170)</f>
        <v>0</v>
      </c>
      <c r="E171" s="24">
        <f>SUM(E163:E170)</f>
        <v>0</v>
      </c>
      <c r="F171" s="24">
        <f>SUM(F163:F170)</f>
        <v>0</v>
      </c>
      <c r="G171" s="24">
        <f>SUM(G163:G170)</f>
        <v>0</v>
      </c>
      <c r="H171" s="24">
        <f>SUM(H163:H170)</f>
        <v>0</v>
      </c>
      <c r="I171" s="130">
        <f>(I163*H163)+(I164*H164)+(I165*H165)+(I166*H166)+(I167*H167)+(I168*H168)+(I169*H169)+(I170*H170)</f>
        <v>0</v>
      </c>
      <c r="J171" s="130">
        <f>SUM(J163:J170)</f>
        <v>0</v>
      </c>
      <c r="K171" s="128"/>
      <c r="L171" s="59"/>
      <c r="M171" s="44"/>
    </row>
    <row r="172" spans="2:13" ht="51" customHeight="1" x14ac:dyDescent="0.2">
      <c r="B172" s="109" t="s">
        <v>506</v>
      </c>
      <c r="C172" s="290"/>
      <c r="D172" s="290"/>
      <c r="E172" s="290"/>
      <c r="F172" s="290"/>
      <c r="G172" s="290"/>
      <c r="H172" s="290"/>
      <c r="I172" s="290"/>
      <c r="J172" s="291"/>
      <c r="K172" s="290"/>
      <c r="L172" s="56"/>
      <c r="M172" s="44"/>
    </row>
    <row r="173" spans="2:13" ht="17" x14ac:dyDescent="0.2">
      <c r="B173" s="110" t="s">
        <v>507</v>
      </c>
      <c r="C173" s="17"/>
      <c r="D173" s="19"/>
      <c r="E173" s="19"/>
      <c r="F173" s="20"/>
      <c r="G173" s="19"/>
      <c r="H173" s="143">
        <f>SUM(D173:G173)</f>
        <v>0</v>
      </c>
      <c r="I173" s="140"/>
      <c r="J173" s="188"/>
      <c r="K173" s="127"/>
      <c r="L173" s="57"/>
      <c r="M173" s="44"/>
    </row>
    <row r="174" spans="2:13" ht="17" x14ac:dyDescent="0.2">
      <c r="B174" s="110" t="s">
        <v>508</v>
      </c>
      <c r="C174" s="17"/>
      <c r="D174" s="19"/>
      <c r="E174" s="19"/>
      <c r="F174" s="20"/>
      <c r="G174" s="19"/>
      <c r="H174" s="143">
        <f t="shared" ref="H174:H180" si="15">SUM(D174:G174)</f>
        <v>0</v>
      </c>
      <c r="I174" s="140"/>
      <c r="J174" s="188"/>
      <c r="K174" s="127"/>
      <c r="L174" s="57"/>
      <c r="M174" s="44"/>
    </row>
    <row r="175" spans="2:13" ht="17" x14ac:dyDescent="0.2">
      <c r="B175" s="110" t="s">
        <v>509</v>
      </c>
      <c r="C175" s="17"/>
      <c r="D175" s="19"/>
      <c r="E175" s="19"/>
      <c r="F175" s="20"/>
      <c r="G175" s="19"/>
      <c r="H175" s="143">
        <f>SUM(D175:G175)</f>
        <v>0</v>
      </c>
      <c r="I175" s="140"/>
      <c r="J175" s="188"/>
      <c r="K175" s="127"/>
      <c r="L175" s="57"/>
      <c r="M175" s="44"/>
    </row>
    <row r="176" spans="2:13" ht="17" x14ac:dyDescent="0.2">
      <c r="B176" s="110" t="s">
        <v>510</v>
      </c>
      <c r="C176" s="17"/>
      <c r="D176" s="19"/>
      <c r="E176" s="19"/>
      <c r="F176" s="20"/>
      <c r="G176" s="19"/>
      <c r="H176" s="143">
        <f t="shared" si="15"/>
        <v>0</v>
      </c>
      <c r="I176" s="140"/>
      <c r="J176" s="188"/>
      <c r="K176" s="127"/>
      <c r="L176" s="57"/>
      <c r="M176" s="44"/>
    </row>
    <row r="177" spans="2:13" ht="17" x14ac:dyDescent="0.2">
      <c r="B177" s="110" t="s">
        <v>511</v>
      </c>
      <c r="C177" s="17"/>
      <c r="D177" s="19"/>
      <c r="E177" s="19"/>
      <c r="F177" s="20"/>
      <c r="G177" s="19"/>
      <c r="H177" s="143">
        <f t="shared" si="15"/>
        <v>0</v>
      </c>
      <c r="I177" s="140"/>
      <c r="J177" s="188"/>
      <c r="K177" s="127"/>
      <c r="L177" s="57"/>
      <c r="M177" s="44"/>
    </row>
    <row r="178" spans="2:13" ht="17" x14ac:dyDescent="0.2">
      <c r="B178" s="110" t="s">
        <v>512</v>
      </c>
      <c r="C178" s="17"/>
      <c r="D178" s="19"/>
      <c r="E178" s="19"/>
      <c r="F178" s="20"/>
      <c r="G178" s="19"/>
      <c r="H178" s="143">
        <f t="shared" si="15"/>
        <v>0</v>
      </c>
      <c r="I178" s="140"/>
      <c r="J178" s="188"/>
      <c r="K178" s="127"/>
      <c r="L178" s="57"/>
      <c r="M178" s="44"/>
    </row>
    <row r="179" spans="2:13" ht="17" x14ac:dyDescent="0.2">
      <c r="B179" s="110" t="s">
        <v>513</v>
      </c>
      <c r="C179" s="52"/>
      <c r="D179" s="20"/>
      <c r="E179" s="20"/>
      <c r="F179" s="20"/>
      <c r="G179" s="20"/>
      <c r="H179" s="143">
        <f t="shared" si="15"/>
        <v>0</v>
      </c>
      <c r="I179" s="141"/>
      <c r="J179" s="189"/>
      <c r="K179" s="128"/>
      <c r="L179" s="57"/>
      <c r="M179" s="44"/>
    </row>
    <row r="180" spans="2:13" ht="17" x14ac:dyDescent="0.2">
      <c r="B180" s="110" t="s">
        <v>514</v>
      </c>
      <c r="C180" s="52"/>
      <c r="D180" s="20"/>
      <c r="E180" s="20"/>
      <c r="F180" s="20"/>
      <c r="G180" s="20"/>
      <c r="H180" s="143">
        <f t="shared" si="15"/>
        <v>0</v>
      </c>
      <c r="I180" s="141"/>
      <c r="J180" s="189"/>
      <c r="K180" s="128"/>
      <c r="L180" s="57"/>
      <c r="M180" s="44"/>
    </row>
    <row r="181" spans="2:13" ht="17" x14ac:dyDescent="0.2">
      <c r="C181" s="111" t="s">
        <v>526</v>
      </c>
      <c r="D181" s="21">
        <f>SUM(D173:D180)</f>
        <v>0</v>
      </c>
      <c r="E181" s="21">
        <f>SUM(E173:E180)</f>
        <v>0</v>
      </c>
      <c r="F181" s="21">
        <f>SUM(F173:F180)</f>
        <v>0</v>
      </c>
      <c r="G181" s="21">
        <f>SUM(G173:G180)</f>
        <v>0</v>
      </c>
      <c r="H181" s="21">
        <f>SUM(H173:H180)</f>
        <v>0</v>
      </c>
      <c r="I181" s="130">
        <f>(I173*H173)+(I174*H174)+(I175*H175)+(I176*H176)+(I177*H177)+(I178*H178)+(I179*H179)+(I180*H180)</f>
        <v>0</v>
      </c>
      <c r="J181" s="130">
        <f>SUM(J173:J180)</f>
        <v>0</v>
      </c>
      <c r="K181" s="128"/>
      <c r="L181" s="59"/>
      <c r="M181" s="44"/>
    </row>
    <row r="182" spans="2:13" ht="15.75" customHeight="1" x14ac:dyDescent="0.2">
      <c r="B182" s="7"/>
      <c r="C182" s="11"/>
      <c r="D182" s="26"/>
      <c r="E182" s="26"/>
      <c r="F182" s="26"/>
      <c r="G182" s="26"/>
      <c r="H182" s="26"/>
      <c r="I182" s="26"/>
      <c r="J182" s="26"/>
      <c r="K182" s="11"/>
      <c r="L182" s="4"/>
      <c r="M182" s="44"/>
    </row>
    <row r="183" spans="2:13" ht="15.75" customHeight="1" x14ac:dyDescent="0.2">
      <c r="B183" s="7"/>
      <c r="C183" s="11"/>
      <c r="D183" s="26"/>
      <c r="E183" s="26"/>
      <c r="F183" s="26"/>
      <c r="G183" s="26"/>
      <c r="H183" s="26"/>
      <c r="I183" s="26"/>
      <c r="J183" s="26"/>
      <c r="K183" s="11"/>
      <c r="L183" s="4"/>
      <c r="M183" s="44"/>
    </row>
    <row r="184" spans="2:13" ht="63.75" customHeight="1" x14ac:dyDescent="0.2">
      <c r="B184" s="111" t="s">
        <v>515</v>
      </c>
      <c r="C184" s="16"/>
      <c r="D184" s="232">
        <v>82444</v>
      </c>
      <c r="E184" s="232">
        <f>(66236+((66236/12)*6))+((25770/12)*30)+((27356+((27356/12)*6))*50%)</f>
        <v>184296</v>
      </c>
      <c r="F184" s="276">
        <v>179158.48</v>
      </c>
      <c r="G184" s="232">
        <v>158440</v>
      </c>
      <c r="H184" s="131">
        <f>SUM(D184:G184)</f>
        <v>604338.48</v>
      </c>
      <c r="I184" s="142"/>
      <c r="J184" s="232">
        <f>108188.18+86632.12+32976+163413.86</f>
        <v>391210.16</v>
      </c>
      <c r="K184" s="234"/>
      <c r="L184" s="59"/>
      <c r="M184" s="44"/>
    </row>
    <row r="185" spans="2:13" ht="69.75" customHeight="1" x14ac:dyDescent="0.2">
      <c r="B185" s="111" t="s">
        <v>516</v>
      </c>
      <c r="C185" s="16"/>
      <c r="D185" s="232"/>
      <c r="E185" s="232">
        <v>20000</v>
      </c>
      <c r="F185" s="276"/>
      <c r="G185" s="232">
        <v>30202</v>
      </c>
      <c r="H185" s="131">
        <f>SUM(D185:G185)</f>
        <v>50202</v>
      </c>
      <c r="I185" s="142"/>
      <c r="J185" s="33">
        <f>13815.65+20000</f>
        <v>33815.65</v>
      </c>
      <c r="K185" s="235"/>
      <c r="L185" s="59"/>
      <c r="M185" s="44"/>
    </row>
    <row r="186" spans="2:13" ht="57" customHeight="1" x14ac:dyDescent="0.2">
      <c r="B186" s="111" t="s">
        <v>517</v>
      </c>
      <c r="C186" s="135"/>
      <c r="D186" s="233">
        <v>55000</v>
      </c>
      <c r="E186" s="232">
        <v>42000</v>
      </c>
      <c r="F186" s="276">
        <v>42000</v>
      </c>
      <c r="G186" s="232">
        <v>42000</v>
      </c>
      <c r="H186" s="131">
        <f>SUM(D186:G186)</f>
        <v>181000</v>
      </c>
      <c r="I186" s="142"/>
      <c r="J186" s="275">
        <f>672.56+5456</f>
        <v>6128.5599999999995</v>
      </c>
      <c r="K186" s="236"/>
      <c r="L186" s="59"/>
      <c r="M186" s="44"/>
    </row>
    <row r="187" spans="2:13" ht="65.25" customHeight="1" x14ac:dyDescent="0.2">
      <c r="B187" s="136" t="s">
        <v>518</v>
      </c>
      <c r="C187" s="16"/>
      <c r="D187" s="232">
        <v>74000</v>
      </c>
      <c r="E187" s="232"/>
      <c r="F187" s="276"/>
      <c r="G187" s="232">
        <v>10000</v>
      </c>
      <c r="H187" s="131">
        <f>SUM(D187:G187)</f>
        <v>84000</v>
      </c>
      <c r="I187" s="142"/>
      <c r="J187" s="33"/>
      <c r="K187" s="235"/>
      <c r="L187" s="59"/>
      <c r="M187" s="44"/>
    </row>
    <row r="188" spans="2:13" ht="38.25" customHeight="1" x14ac:dyDescent="0.2">
      <c r="B188" s="7"/>
      <c r="C188" s="137" t="s">
        <v>527</v>
      </c>
      <c r="D188" s="144">
        <f>SUM(D184:D187)</f>
        <v>211444</v>
      </c>
      <c r="E188" s="144">
        <f>SUM(E184:E187)</f>
        <v>246296</v>
      </c>
      <c r="F188" s="115">
        <f>SUM(F184:F187)</f>
        <v>221158.48</v>
      </c>
      <c r="G188" s="144">
        <f>SUM(G184:G187)</f>
        <v>240642</v>
      </c>
      <c r="H188" s="144">
        <f>SUM(H184:H187)</f>
        <v>919540.48</v>
      </c>
      <c r="I188" s="130">
        <f>(I184*H184)+(I185*H185)+(I186*H186)+(I187*H187)</f>
        <v>0</v>
      </c>
      <c r="J188" s="130">
        <f>SUM(J184:J187)</f>
        <v>431154.37</v>
      </c>
      <c r="K188" s="16"/>
      <c r="L188" s="14"/>
    </row>
    <row r="189" spans="2:13" ht="15.75" customHeight="1" x14ac:dyDescent="0.2">
      <c r="B189" s="7"/>
      <c r="C189" s="11"/>
      <c r="D189" s="26"/>
      <c r="E189" s="26"/>
      <c r="F189" s="26"/>
      <c r="G189" s="26"/>
      <c r="H189" s="26"/>
      <c r="I189" s="26"/>
      <c r="J189" s="26"/>
      <c r="K189" s="11"/>
      <c r="L189" s="14"/>
    </row>
    <row r="190" spans="2:13" ht="15.75" customHeight="1" x14ac:dyDescent="0.2">
      <c r="B190" s="7"/>
      <c r="C190" s="11"/>
      <c r="D190" s="26"/>
      <c r="E190" s="26"/>
      <c r="F190" s="26"/>
      <c r="G190" s="26"/>
      <c r="H190" s="26"/>
      <c r="I190" s="26"/>
      <c r="J190" s="26"/>
      <c r="K190" s="11"/>
      <c r="L190" s="14"/>
    </row>
    <row r="191" spans="2:13" ht="15.75" customHeight="1" x14ac:dyDescent="0.2">
      <c r="B191" s="7"/>
      <c r="C191" s="11"/>
      <c r="D191" s="26"/>
      <c r="E191" s="26"/>
      <c r="F191" s="26"/>
      <c r="G191" s="26"/>
      <c r="H191" s="26"/>
      <c r="I191" s="26"/>
      <c r="J191" s="26"/>
      <c r="K191" s="11"/>
      <c r="L191" s="14"/>
    </row>
    <row r="192" spans="2:13" ht="15.75" customHeight="1" x14ac:dyDescent="0.2">
      <c r="B192" s="7"/>
      <c r="C192" s="11"/>
      <c r="D192" s="26"/>
      <c r="E192" s="26"/>
      <c r="F192" s="26"/>
      <c r="G192" s="26"/>
      <c r="H192" s="26"/>
      <c r="I192" s="26"/>
      <c r="J192" s="26"/>
      <c r="K192" s="11"/>
      <c r="L192" s="14"/>
    </row>
    <row r="193" spans="2:12" ht="15.75" customHeight="1" x14ac:dyDescent="0.2">
      <c r="B193" s="7"/>
      <c r="C193" s="11"/>
      <c r="D193" s="26"/>
      <c r="E193" s="26"/>
      <c r="F193" s="26"/>
      <c r="G193" s="26"/>
      <c r="H193" s="26"/>
      <c r="I193" s="26"/>
      <c r="J193" s="26"/>
      <c r="K193" s="11"/>
      <c r="L193" s="14"/>
    </row>
    <row r="194" spans="2:12" ht="15.75" customHeight="1" x14ac:dyDescent="0.2">
      <c r="B194" s="7"/>
      <c r="C194" s="11"/>
      <c r="D194" s="26"/>
      <c r="E194" s="26"/>
      <c r="F194" s="26"/>
      <c r="G194" s="26"/>
      <c r="H194" s="26"/>
      <c r="I194" s="26"/>
      <c r="J194" s="26"/>
      <c r="K194" s="11"/>
      <c r="L194" s="14"/>
    </row>
    <row r="195" spans="2:12" ht="15.75" customHeight="1" thickBot="1" x14ac:dyDescent="0.25">
      <c r="B195" s="7"/>
      <c r="C195" s="11"/>
      <c r="D195" s="26"/>
      <c r="E195" s="26"/>
      <c r="F195" s="26"/>
      <c r="G195" s="26"/>
      <c r="H195" s="26"/>
      <c r="I195" s="26"/>
      <c r="J195" s="26"/>
      <c r="K195" s="11"/>
      <c r="L195" s="14"/>
    </row>
    <row r="196" spans="2:12" ht="16" x14ac:dyDescent="0.2">
      <c r="B196" s="7"/>
      <c r="C196" s="309" t="s">
        <v>539</v>
      </c>
      <c r="D196" s="310"/>
      <c r="E196" s="310"/>
      <c r="F196" s="310"/>
      <c r="G196" s="310"/>
      <c r="H196" s="311"/>
      <c r="I196" s="14"/>
      <c r="J196" s="190"/>
      <c r="K196" s="14"/>
    </row>
    <row r="197" spans="2:12" ht="57" customHeight="1" x14ac:dyDescent="0.2">
      <c r="B197" s="7"/>
      <c r="C197" s="299"/>
      <c r="D197" s="130" t="s">
        <v>646</v>
      </c>
      <c r="E197" s="130" t="s">
        <v>647</v>
      </c>
      <c r="F197" s="130" t="s">
        <v>648</v>
      </c>
      <c r="G197" s="130" t="s">
        <v>649</v>
      </c>
      <c r="H197" s="301" t="s">
        <v>10</v>
      </c>
      <c r="I197" s="11"/>
      <c r="J197" s="26"/>
      <c r="K197" s="14"/>
    </row>
    <row r="198" spans="2:12" ht="24.75" customHeight="1" x14ac:dyDescent="0.2">
      <c r="B198" s="7"/>
      <c r="C198" s="300"/>
      <c r="D198" s="123" t="str">
        <f>D13</f>
        <v>HCDH</v>
      </c>
      <c r="E198" s="123" t="str">
        <f>E13</f>
        <v>PNUD</v>
      </c>
      <c r="F198" s="123" t="str">
        <f>F13</f>
        <v>ONU FEMMES</v>
      </c>
      <c r="G198" s="123" t="str">
        <f>G13</f>
        <v>INTERPEACE</v>
      </c>
      <c r="H198" s="302"/>
      <c r="I198" s="11"/>
      <c r="J198" s="26"/>
      <c r="K198" s="14"/>
    </row>
    <row r="199" spans="2:12" ht="41.25" customHeight="1" x14ac:dyDescent="0.2">
      <c r="B199" s="27"/>
      <c r="C199" s="132" t="s">
        <v>528</v>
      </c>
      <c r="D199" s="112">
        <f>SUM(D24,D34,D44,D54,D67,D77,D87,D97,D109,D119,D129,D139,D151,D161,D171,D181,D184,D185,D186,D187)</f>
        <v>959026</v>
      </c>
      <c r="E199" s="112">
        <f>SUM(E24,E34,E44,E54,E67,E77,E87,E97,E109,E119,E129,E139,E151,E161,E171,E181,E184,E185,E186,E187)</f>
        <v>934596</v>
      </c>
      <c r="F199" s="112">
        <f>SUM(F24,F34,F44,F54,F67,F77,F87,F97,F109,F119,F129,F139,F151,F161,F171,F181,F184,F185,F186,F187)</f>
        <v>922788.86</v>
      </c>
      <c r="G199" s="112">
        <f>SUM(G24,G34,G44,G54,G67,G77,G87,G97,G109,G119,G129,G139,G151,G161,G171,G181,G184,G185,G186,G187)</f>
        <v>921906.87999999989</v>
      </c>
      <c r="H199" s="133">
        <f>SUM(D199:G199)</f>
        <v>3738317.7399999998</v>
      </c>
      <c r="I199" s="11"/>
      <c r="J199" s="26"/>
      <c r="K199" s="15"/>
    </row>
    <row r="200" spans="2:12" ht="51.75" customHeight="1" x14ac:dyDescent="0.2">
      <c r="B200" s="5"/>
      <c r="C200" s="202" t="s">
        <v>529</v>
      </c>
      <c r="D200" s="112">
        <f>D199*0.07</f>
        <v>67131.820000000007</v>
      </c>
      <c r="E200" s="112">
        <f>E199*0.07</f>
        <v>65421.720000000008</v>
      </c>
      <c r="F200" s="112">
        <f>F199*0.07</f>
        <v>64595.220200000003</v>
      </c>
      <c r="G200" s="112">
        <f>G199*0.07</f>
        <v>64533.481599999999</v>
      </c>
      <c r="H200" s="133">
        <f>H199*0.07</f>
        <v>261682.24180000002</v>
      </c>
      <c r="I200" s="5"/>
      <c r="J200" s="191"/>
      <c r="K200" s="2"/>
    </row>
    <row r="201" spans="2:12" ht="51.75" customHeight="1" thickBot="1" x14ac:dyDescent="0.25">
      <c r="B201" s="5"/>
      <c r="C201" s="35" t="s">
        <v>10</v>
      </c>
      <c r="D201" s="117">
        <f>SUM(D199:D200)</f>
        <v>1026157.8200000001</v>
      </c>
      <c r="E201" s="117">
        <f>SUM(E199:E200)</f>
        <v>1000017.72</v>
      </c>
      <c r="F201" s="117">
        <f>SUM(F199:F200)</f>
        <v>987384.08019999997</v>
      </c>
      <c r="G201" s="117">
        <f>SUM(G199:G200)</f>
        <v>986440.36159999995</v>
      </c>
      <c r="H201" s="134">
        <f>SUM(H199:H200)</f>
        <v>3999999.9817999997</v>
      </c>
      <c r="I201" s="5"/>
      <c r="J201" s="191"/>
      <c r="K201" s="2"/>
    </row>
    <row r="202" spans="2:12" ht="42" customHeight="1" x14ac:dyDescent="0.2">
      <c r="B202" s="5"/>
      <c r="F202" s="43"/>
      <c r="K202" s="4"/>
      <c r="L202" s="2"/>
    </row>
    <row r="203" spans="2:12" s="43" customFormat="1" ht="29.25" customHeight="1" thickBot="1" x14ac:dyDescent="0.25">
      <c r="B203" s="11"/>
      <c r="C203" s="37"/>
      <c r="D203" s="38"/>
      <c r="E203" s="38"/>
      <c r="F203" s="38"/>
      <c r="G203" s="38"/>
      <c r="H203" s="38"/>
      <c r="I203" s="38"/>
      <c r="J203" s="193"/>
      <c r="K203" s="14"/>
      <c r="L203" s="15"/>
    </row>
    <row r="204" spans="2:12" ht="23.25" customHeight="1" x14ac:dyDescent="0.2">
      <c r="B204" s="2"/>
      <c r="C204" s="293" t="s">
        <v>533</v>
      </c>
      <c r="D204" s="294"/>
      <c r="E204" s="295"/>
      <c r="F204" s="295"/>
      <c r="G204" s="295"/>
      <c r="H204" s="295"/>
      <c r="I204" s="296"/>
      <c r="J204" s="194"/>
      <c r="K204" s="2"/>
      <c r="L204" s="44"/>
    </row>
    <row r="205" spans="2:12" ht="41.25" customHeight="1" x14ac:dyDescent="0.2">
      <c r="B205" s="2"/>
      <c r="C205" s="113"/>
      <c r="D205" s="130" t="s">
        <v>530</v>
      </c>
      <c r="E205" s="130" t="s">
        <v>531</v>
      </c>
      <c r="F205" s="130" t="s">
        <v>532</v>
      </c>
      <c r="G205" s="130" t="s">
        <v>591</v>
      </c>
      <c r="H205" s="303" t="s">
        <v>10</v>
      </c>
      <c r="I205" s="305" t="s">
        <v>8</v>
      </c>
      <c r="J205" s="194"/>
      <c r="K205" s="2"/>
      <c r="L205" s="44"/>
    </row>
    <row r="206" spans="2:12" ht="27.75" customHeight="1" x14ac:dyDescent="0.2">
      <c r="B206" s="2"/>
      <c r="C206" s="113"/>
      <c r="D206" s="114" t="str">
        <f>D13</f>
        <v>HCDH</v>
      </c>
      <c r="E206" s="114" t="str">
        <f>E13</f>
        <v>PNUD</v>
      </c>
      <c r="F206" s="114" t="str">
        <f>F13</f>
        <v>ONU FEMMES</v>
      </c>
      <c r="G206" s="114" t="str">
        <f>G13</f>
        <v>INTERPEACE</v>
      </c>
      <c r="H206" s="304"/>
      <c r="I206" s="306"/>
      <c r="J206" s="194"/>
      <c r="K206" s="2"/>
      <c r="L206" s="44"/>
    </row>
    <row r="207" spans="2:12" ht="55.5" customHeight="1" x14ac:dyDescent="0.2">
      <c r="B207" s="2"/>
      <c r="C207" s="34" t="s">
        <v>534</v>
      </c>
      <c r="D207" s="115">
        <f>$D$201*I207</f>
        <v>718310.47400000005</v>
      </c>
      <c r="E207" s="116">
        <f>$E$201*I207</f>
        <v>700012.40399999998</v>
      </c>
      <c r="F207" s="116">
        <f>$F$201*I207</f>
        <v>691168.85613999993</v>
      </c>
      <c r="G207" s="116">
        <f>$G$201*I207</f>
        <v>690508.25311999989</v>
      </c>
      <c r="H207" s="116">
        <f>SUM(D207:G207)</f>
        <v>2799999.9872599998</v>
      </c>
      <c r="I207" s="152">
        <v>0.7</v>
      </c>
      <c r="J207" s="190"/>
      <c r="K207" s="2"/>
      <c r="L207" s="44"/>
    </row>
    <row r="208" spans="2:12" ht="57.75" customHeight="1" x14ac:dyDescent="0.2">
      <c r="B208" s="292"/>
      <c r="C208" s="138" t="s">
        <v>535</v>
      </c>
      <c r="D208" s="115">
        <f>$D$201*I208</f>
        <v>307847.34600000002</v>
      </c>
      <c r="E208" s="116">
        <f>$E$201*I208</f>
        <v>300005.31599999999</v>
      </c>
      <c r="F208" s="116">
        <f>$F$201*I208</f>
        <v>296215.22405999998</v>
      </c>
      <c r="G208" s="116">
        <f>$G$201*I208</f>
        <v>295932.10848</v>
      </c>
      <c r="H208" s="139">
        <f>SUM(D208:G208)</f>
        <v>1199999.9945399999</v>
      </c>
      <c r="I208" s="153">
        <v>0.3</v>
      </c>
      <c r="J208" s="190"/>
      <c r="K208" s="44"/>
      <c r="L208" s="44"/>
    </row>
    <row r="209" spans="1:12" ht="57.75" customHeight="1" x14ac:dyDescent="0.2">
      <c r="B209" s="292"/>
      <c r="C209" s="138" t="s">
        <v>536</v>
      </c>
      <c r="D209" s="115">
        <f>$D$201*I209</f>
        <v>0</v>
      </c>
      <c r="E209" s="116">
        <f>$E$201*I209</f>
        <v>0</v>
      </c>
      <c r="F209" s="116">
        <f>$F$201*I209</f>
        <v>0</v>
      </c>
      <c r="G209" s="116">
        <f>$G$201*I209</f>
        <v>0</v>
      </c>
      <c r="H209" s="139">
        <f>SUM(D209:G209)</f>
        <v>0</v>
      </c>
      <c r="I209" s="154">
        <v>0</v>
      </c>
      <c r="J209" s="195"/>
      <c r="K209" s="44"/>
      <c r="L209" s="44"/>
    </row>
    <row r="210" spans="1:12" ht="38.25" customHeight="1" thickBot="1" x14ac:dyDescent="0.25">
      <c r="B210" s="292"/>
      <c r="C210" s="35" t="s">
        <v>10</v>
      </c>
      <c r="D210" s="117">
        <f t="shared" ref="D210:I210" si="16">SUM(D207:D209)</f>
        <v>1026157.8200000001</v>
      </c>
      <c r="E210" s="117">
        <f t="shared" si="16"/>
        <v>1000017.72</v>
      </c>
      <c r="F210" s="117">
        <f t="shared" si="16"/>
        <v>987384.08019999997</v>
      </c>
      <c r="G210" s="117">
        <f t="shared" si="16"/>
        <v>986440.36159999995</v>
      </c>
      <c r="H210" s="117">
        <f t="shared" si="16"/>
        <v>3999999.9817999997</v>
      </c>
      <c r="I210" s="118">
        <f t="shared" si="16"/>
        <v>1</v>
      </c>
      <c r="J210" s="196"/>
      <c r="K210" s="44"/>
      <c r="L210" s="44"/>
    </row>
    <row r="211" spans="1:12" ht="21.75" customHeight="1" thickBot="1" x14ac:dyDescent="0.25">
      <c r="B211" s="292"/>
      <c r="C211" s="3"/>
      <c r="D211" s="8"/>
      <c r="E211" s="8"/>
      <c r="F211" s="38"/>
      <c r="G211" s="8"/>
      <c r="H211" s="8"/>
      <c r="I211" s="8"/>
      <c r="J211" s="197"/>
      <c r="K211" s="44"/>
      <c r="L211" s="44"/>
    </row>
    <row r="212" spans="1:12" ht="49.5" customHeight="1" x14ac:dyDescent="0.2">
      <c r="B212" s="292"/>
      <c r="C212" s="119" t="s">
        <v>585</v>
      </c>
      <c r="D212" s="120">
        <f>SUM(I24,I34,I44,I54,I67,I77,I87,I97,I109,I119,I129,I139,I151,I161,I171,I181,I188)*1.07</f>
        <v>1222600.1857200002</v>
      </c>
      <c r="E212" s="38"/>
      <c r="F212" s="38"/>
      <c r="G212" s="38"/>
      <c r="H212" s="38"/>
      <c r="I212" s="203" t="s">
        <v>587</v>
      </c>
      <c r="J212" s="204">
        <f>SUM(J188,J181,J171,J161,J151,J139,J129,J119,J109,J97,J87,J77,J67,J54,J44,J34,J24)</f>
        <v>2110996.44</v>
      </c>
      <c r="K212" s="44"/>
      <c r="L212" s="44"/>
    </row>
    <row r="213" spans="1:12" ht="28.5" customHeight="1" thickBot="1" x14ac:dyDescent="0.25">
      <c r="B213" s="292"/>
      <c r="C213" s="121" t="s">
        <v>537</v>
      </c>
      <c r="D213" s="186">
        <f>D212/H201</f>
        <v>0.30565004782070776</v>
      </c>
      <c r="E213" s="49"/>
      <c r="F213" s="49"/>
      <c r="G213" s="49"/>
      <c r="H213" s="49"/>
      <c r="I213" s="205" t="s">
        <v>588</v>
      </c>
      <c r="J213" s="206">
        <f>J212/H199</f>
        <v>0.56469155026934659</v>
      </c>
      <c r="K213" s="44"/>
      <c r="L213" s="44"/>
    </row>
    <row r="214" spans="1:12" ht="36" customHeight="1" thickBot="1" x14ac:dyDescent="0.25">
      <c r="B214" s="292"/>
      <c r="C214" s="307"/>
      <c r="D214" s="308"/>
      <c r="E214" s="50"/>
      <c r="F214" s="50"/>
      <c r="G214" s="50"/>
      <c r="H214" s="50"/>
      <c r="I214" s="285" t="s">
        <v>678</v>
      </c>
      <c r="J214" s="284">
        <f>J212/H207</f>
        <v>0.75392730343036929</v>
      </c>
      <c r="K214" s="44"/>
      <c r="L214" s="44"/>
    </row>
    <row r="215" spans="1:12" ht="28.5" customHeight="1" x14ac:dyDescent="0.2">
      <c r="B215" s="292"/>
      <c r="C215" s="121" t="s">
        <v>586</v>
      </c>
      <c r="D215" s="122">
        <f>SUM(D186:G187)*1.07</f>
        <v>283550</v>
      </c>
      <c r="E215" s="51"/>
      <c r="F215" s="51"/>
      <c r="G215" s="51"/>
      <c r="H215" s="51"/>
      <c r="K215" s="44"/>
      <c r="L215" s="44"/>
    </row>
    <row r="216" spans="1:12" ht="23.25" customHeight="1" x14ac:dyDescent="0.2">
      <c r="B216" s="292"/>
      <c r="C216" s="121" t="s">
        <v>538</v>
      </c>
      <c r="D216" s="186">
        <f>D215/H201</f>
        <v>7.0887500322538127E-2</v>
      </c>
      <c r="E216" s="51"/>
      <c r="F216" s="51"/>
      <c r="G216" s="51"/>
      <c r="H216" s="51"/>
      <c r="K216" s="44"/>
      <c r="L216" s="44"/>
    </row>
    <row r="217" spans="1:12" ht="66.75" customHeight="1" thickBot="1" x14ac:dyDescent="0.25">
      <c r="B217" s="292"/>
      <c r="C217" s="297" t="s">
        <v>575</v>
      </c>
      <c r="D217" s="298"/>
      <c r="E217" s="39"/>
      <c r="F217" s="39"/>
      <c r="G217" s="39"/>
      <c r="H217" s="39"/>
      <c r="I217" s="44"/>
      <c r="J217" s="198"/>
      <c r="K217" s="44"/>
      <c r="L217" s="44"/>
    </row>
    <row r="218" spans="1:12" ht="55.5" customHeight="1" x14ac:dyDescent="0.2">
      <c r="B218" s="292"/>
      <c r="F218" s="43"/>
      <c r="L218" s="43"/>
    </row>
    <row r="219" spans="1:12" ht="42.75" customHeight="1" x14ac:dyDescent="0.2">
      <c r="B219" s="292"/>
      <c r="F219" s="43"/>
      <c r="K219" s="44"/>
    </row>
    <row r="220" spans="1:12" ht="21.75" customHeight="1" x14ac:dyDescent="0.2">
      <c r="B220" s="292"/>
      <c r="F220" s="43"/>
      <c r="K220" s="44"/>
    </row>
    <row r="221" spans="1:12" ht="21.75" customHeight="1" x14ac:dyDescent="0.2">
      <c r="A221" s="44"/>
      <c r="B221" s="292"/>
      <c r="F221" s="43"/>
    </row>
    <row r="222" spans="1:12" s="44" customFormat="1" ht="23.25" customHeight="1" x14ac:dyDescent="0.2">
      <c r="A222" s="42"/>
      <c r="B222" s="292"/>
      <c r="C222" s="42"/>
      <c r="D222" s="42"/>
      <c r="E222" s="42"/>
      <c r="F222" s="43"/>
      <c r="G222" s="42"/>
      <c r="H222" s="42"/>
      <c r="I222" s="42"/>
      <c r="J222" s="192"/>
      <c r="K222" s="42"/>
      <c r="L222" s="42"/>
    </row>
    <row r="223" spans="1:12" ht="23.25" customHeight="1" x14ac:dyDescent="0.2">
      <c r="F223" s="43"/>
    </row>
    <row r="224" spans="1:12" ht="21.75" customHeight="1" x14ac:dyDescent="0.2">
      <c r="F224" s="43"/>
    </row>
    <row r="225" spans="6:6" ht="16.5" customHeight="1" x14ac:dyDescent="0.2">
      <c r="F225" s="43"/>
    </row>
    <row r="226" spans="6:6" ht="29.25" customHeight="1" x14ac:dyDescent="0.2">
      <c r="F226" s="43"/>
    </row>
    <row r="227" spans="6:6" ht="24.75" customHeight="1" x14ac:dyDescent="0.2">
      <c r="F227" s="43"/>
    </row>
    <row r="228" spans="6:6" ht="33" customHeight="1" x14ac:dyDescent="0.2">
      <c r="F228" s="43"/>
    </row>
    <row r="229" spans="6:6" x14ac:dyDescent="0.2">
      <c r="F229" s="43"/>
    </row>
    <row r="230" spans="6:6" ht="15" customHeight="1" x14ac:dyDescent="0.2">
      <c r="F230" s="43"/>
    </row>
    <row r="231" spans="6:6" ht="25.5" customHeight="1" x14ac:dyDescent="0.2">
      <c r="F231" s="43"/>
    </row>
    <row r="232" spans="6:6" x14ac:dyDescent="0.2">
      <c r="F232" s="43"/>
    </row>
    <row r="233" spans="6:6" x14ac:dyDescent="0.2">
      <c r="F233" s="43"/>
    </row>
    <row r="234" spans="6:6" x14ac:dyDescent="0.2">
      <c r="F234" s="43"/>
    </row>
    <row r="235" spans="6:6" x14ac:dyDescent="0.2">
      <c r="F235" s="43"/>
    </row>
    <row r="236" spans="6:6" x14ac:dyDescent="0.2">
      <c r="F236" s="43"/>
    </row>
    <row r="237" spans="6:6" x14ac:dyDescent="0.2">
      <c r="F237" s="43"/>
    </row>
    <row r="238" spans="6:6" x14ac:dyDescent="0.2">
      <c r="F238" s="43"/>
    </row>
    <row r="239" spans="6:6" x14ac:dyDescent="0.2">
      <c r="F239" s="43"/>
    </row>
    <row r="240" spans="6:6" x14ac:dyDescent="0.2">
      <c r="F240" s="43"/>
    </row>
    <row r="241" spans="6:6" x14ac:dyDescent="0.2">
      <c r="F241" s="43"/>
    </row>
    <row r="242" spans="6:6" x14ac:dyDescent="0.2">
      <c r="F242" s="43"/>
    </row>
    <row r="243" spans="6:6" x14ac:dyDescent="0.2">
      <c r="F243" s="43"/>
    </row>
    <row r="244" spans="6:6" x14ac:dyDescent="0.2">
      <c r="F244" s="43"/>
    </row>
    <row r="245" spans="6:6" x14ac:dyDescent="0.2">
      <c r="F245" s="43"/>
    </row>
    <row r="246" spans="6:6" x14ac:dyDescent="0.2">
      <c r="F246" s="43"/>
    </row>
    <row r="247" spans="6:6" x14ac:dyDescent="0.2">
      <c r="F247" s="43"/>
    </row>
    <row r="248" spans="6:6" x14ac:dyDescent="0.2">
      <c r="F248" s="43"/>
    </row>
    <row r="249" spans="6:6" x14ac:dyDescent="0.2">
      <c r="F249" s="43"/>
    </row>
    <row r="250" spans="6:6" x14ac:dyDescent="0.2">
      <c r="F250" s="43"/>
    </row>
    <row r="251" spans="6:6" x14ac:dyDescent="0.2">
      <c r="F251" s="43"/>
    </row>
    <row r="252" spans="6:6" x14ac:dyDescent="0.2">
      <c r="F252" s="43"/>
    </row>
    <row r="253" spans="6:6" x14ac:dyDescent="0.2">
      <c r="F253" s="43"/>
    </row>
    <row r="254" spans="6:6" x14ac:dyDescent="0.2">
      <c r="F254" s="43"/>
    </row>
    <row r="255" spans="6:6" x14ac:dyDescent="0.2">
      <c r="F255" s="43"/>
    </row>
    <row r="256" spans="6:6" x14ac:dyDescent="0.2">
      <c r="F256" s="43"/>
    </row>
    <row r="257" spans="6:6" x14ac:dyDescent="0.2">
      <c r="F257" s="43"/>
    </row>
    <row r="258" spans="6:6" x14ac:dyDescent="0.2">
      <c r="F258" s="43"/>
    </row>
    <row r="259" spans="6:6" x14ac:dyDescent="0.2">
      <c r="F259" s="43"/>
    </row>
    <row r="260" spans="6:6" x14ac:dyDescent="0.2">
      <c r="F260" s="43"/>
    </row>
    <row r="261" spans="6:6" x14ac:dyDescent="0.2">
      <c r="F261" s="43"/>
    </row>
    <row r="262" spans="6:6" x14ac:dyDescent="0.2">
      <c r="F262" s="43"/>
    </row>
    <row r="263" spans="6:6" x14ac:dyDescent="0.2">
      <c r="F263" s="43"/>
    </row>
    <row r="264" spans="6:6" x14ac:dyDescent="0.2">
      <c r="F264" s="43"/>
    </row>
    <row r="265" spans="6:6" x14ac:dyDescent="0.2">
      <c r="F265" s="43"/>
    </row>
    <row r="266" spans="6:6" x14ac:dyDescent="0.2">
      <c r="F266" s="43"/>
    </row>
    <row r="267" spans="6:6" x14ac:dyDescent="0.2">
      <c r="F267" s="43"/>
    </row>
    <row r="268" spans="6:6" x14ac:dyDescent="0.2">
      <c r="F268" s="43"/>
    </row>
    <row r="269" spans="6:6" x14ac:dyDescent="0.2">
      <c r="F269" s="43"/>
    </row>
    <row r="270" spans="6:6" x14ac:dyDescent="0.2">
      <c r="F270" s="43"/>
    </row>
    <row r="271" spans="6:6" x14ac:dyDescent="0.2">
      <c r="F271" s="43"/>
    </row>
    <row r="272" spans="6:6" x14ac:dyDescent="0.2">
      <c r="F272" s="43"/>
    </row>
    <row r="273" spans="1:6" x14ac:dyDescent="0.2">
      <c r="F273" s="43"/>
    </row>
    <row r="274" spans="1:6" x14ac:dyDescent="0.2">
      <c r="F274" s="43"/>
    </row>
    <row r="275" spans="1:6" x14ac:dyDescent="0.2">
      <c r="F275" s="43"/>
    </row>
    <row r="276" spans="1:6" x14ac:dyDescent="0.2">
      <c r="F276" s="43"/>
    </row>
    <row r="277" spans="1:6" x14ac:dyDescent="0.2">
      <c r="F277" s="43"/>
    </row>
    <row r="278" spans="1:6" x14ac:dyDescent="0.2">
      <c r="F278" s="43"/>
    </row>
    <row r="279" spans="1:6" x14ac:dyDescent="0.2">
      <c r="F279" s="43"/>
    </row>
    <row r="280" spans="1:6" x14ac:dyDescent="0.2">
      <c r="F280" s="43"/>
    </row>
    <row r="281" spans="1:6" x14ac:dyDescent="0.2">
      <c r="F281" s="43"/>
    </row>
    <row r="282" spans="1:6" ht="16" x14ac:dyDescent="0.2">
      <c r="A282" s="42" t="s">
        <v>583</v>
      </c>
      <c r="F282" s="43"/>
    </row>
    <row r="283" spans="1:6" x14ac:dyDescent="0.2">
      <c r="F283" s="43"/>
    </row>
    <row r="284" spans="1:6" x14ac:dyDescent="0.2">
      <c r="F284" s="43"/>
    </row>
    <row r="285" spans="1:6" x14ac:dyDescent="0.2">
      <c r="F285" s="43"/>
    </row>
    <row r="286" spans="1:6" x14ac:dyDescent="0.2">
      <c r="F286" s="43"/>
    </row>
    <row r="287" spans="1:6" x14ac:dyDescent="0.2">
      <c r="F287" s="43"/>
    </row>
    <row r="288" spans="1:6" x14ac:dyDescent="0.2">
      <c r="F288" s="43"/>
    </row>
    <row r="289" spans="6:6" x14ac:dyDescent="0.2">
      <c r="F289" s="43"/>
    </row>
    <row r="290" spans="6:6" x14ac:dyDescent="0.2">
      <c r="F290" s="43"/>
    </row>
    <row r="291" spans="6:6" x14ac:dyDescent="0.2">
      <c r="F291" s="43"/>
    </row>
    <row r="292" spans="6:6" x14ac:dyDescent="0.2">
      <c r="F292" s="43"/>
    </row>
    <row r="293" spans="6:6" x14ac:dyDescent="0.2">
      <c r="F293" s="43"/>
    </row>
    <row r="294" spans="6:6" x14ac:dyDescent="0.2">
      <c r="F294" s="43"/>
    </row>
    <row r="295" spans="6:6" x14ac:dyDescent="0.2">
      <c r="F295" s="43"/>
    </row>
    <row r="296" spans="6:6" x14ac:dyDescent="0.2">
      <c r="F296" s="43"/>
    </row>
    <row r="297" spans="6:6" x14ac:dyDescent="0.2">
      <c r="F297" s="43"/>
    </row>
    <row r="298" spans="6:6" x14ac:dyDescent="0.2">
      <c r="F298" s="43"/>
    </row>
    <row r="299" spans="6:6" x14ac:dyDescent="0.2">
      <c r="F299" s="43"/>
    </row>
    <row r="300" spans="6:6" x14ac:dyDescent="0.2">
      <c r="F300" s="43"/>
    </row>
    <row r="301" spans="6:6" x14ac:dyDescent="0.2">
      <c r="F301" s="43"/>
    </row>
    <row r="302" spans="6:6" x14ac:dyDescent="0.2">
      <c r="F302" s="43"/>
    </row>
    <row r="303" spans="6:6" x14ac:dyDescent="0.2">
      <c r="F303" s="43"/>
    </row>
    <row r="304" spans="6:6" x14ac:dyDescent="0.2">
      <c r="F304" s="43"/>
    </row>
    <row r="305" spans="6:6" x14ac:dyDescent="0.2">
      <c r="F305" s="43"/>
    </row>
    <row r="306" spans="6:6" x14ac:dyDescent="0.2">
      <c r="F306" s="43"/>
    </row>
    <row r="307" spans="6:6" x14ac:dyDescent="0.2">
      <c r="F307" s="43"/>
    </row>
    <row r="308" spans="6:6" x14ac:dyDescent="0.2">
      <c r="F308" s="43"/>
    </row>
    <row r="309" spans="6:6" x14ac:dyDescent="0.2">
      <c r="F309" s="43"/>
    </row>
    <row r="310" spans="6:6" x14ac:dyDescent="0.2">
      <c r="F310" s="43"/>
    </row>
    <row r="311" spans="6:6" x14ac:dyDescent="0.2">
      <c r="F311" s="43"/>
    </row>
    <row r="312" spans="6:6" x14ac:dyDescent="0.2">
      <c r="F312" s="43"/>
    </row>
    <row r="313" spans="6:6" x14ac:dyDescent="0.2">
      <c r="F313" s="43"/>
    </row>
    <row r="314" spans="6:6" x14ac:dyDescent="0.2">
      <c r="F314" s="43"/>
    </row>
    <row r="315" spans="6:6" x14ac:dyDescent="0.2">
      <c r="F315" s="43"/>
    </row>
    <row r="316" spans="6:6" x14ac:dyDescent="0.2">
      <c r="F316" s="43"/>
    </row>
    <row r="317" spans="6:6" x14ac:dyDescent="0.2">
      <c r="F317" s="43"/>
    </row>
    <row r="318" spans="6:6" x14ac:dyDescent="0.2">
      <c r="F318" s="43"/>
    </row>
    <row r="319" spans="6:6" x14ac:dyDescent="0.2">
      <c r="F319" s="43"/>
    </row>
    <row r="320" spans="6:6" x14ac:dyDescent="0.2">
      <c r="F320" s="43"/>
    </row>
    <row r="321" spans="6:6" x14ac:dyDescent="0.2">
      <c r="F321" s="43"/>
    </row>
    <row r="322" spans="6:6" x14ac:dyDescent="0.2">
      <c r="F322" s="43"/>
    </row>
    <row r="323" spans="6:6" x14ac:dyDescent="0.2">
      <c r="F323" s="43"/>
    </row>
    <row r="324" spans="6:6" x14ac:dyDescent="0.2">
      <c r="F324" s="43"/>
    </row>
    <row r="325" spans="6:6" x14ac:dyDescent="0.2">
      <c r="F325" s="43"/>
    </row>
    <row r="326" spans="6:6" x14ac:dyDescent="0.2">
      <c r="F326" s="43"/>
    </row>
    <row r="327" spans="6:6" x14ac:dyDescent="0.2">
      <c r="F327" s="43"/>
    </row>
    <row r="328" spans="6:6" x14ac:dyDescent="0.2">
      <c r="F328" s="43"/>
    </row>
    <row r="329" spans="6:6" x14ac:dyDescent="0.2">
      <c r="F329" s="43"/>
    </row>
    <row r="330" spans="6:6" x14ac:dyDescent="0.2">
      <c r="F330" s="43"/>
    </row>
    <row r="331" spans="6:6" x14ac:dyDescent="0.2">
      <c r="F331" s="43"/>
    </row>
    <row r="332" spans="6:6" x14ac:dyDescent="0.2">
      <c r="F332" s="43"/>
    </row>
    <row r="333" spans="6:6" x14ac:dyDescent="0.2">
      <c r="F333" s="43"/>
    </row>
    <row r="334" spans="6:6" x14ac:dyDescent="0.2">
      <c r="F334" s="43"/>
    </row>
    <row r="335" spans="6:6" x14ac:dyDescent="0.2">
      <c r="F335" s="43"/>
    </row>
    <row r="336" spans="6:6" x14ac:dyDescent="0.2">
      <c r="F336" s="43"/>
    </row>
    <row r="337" spans="6:6" x14ac:dyDescent="0.2">
      <c r="F337" s="43"/>
    </row>
    <row r="338" spans="6:6" x14ac:dyDescent="0.2">
      <c r="F338" s="43"/>
    </row>
    <row r="339" spans="6:6" x14ac:dyDescent="0.2">
      <c r="F339" s="43"/>
    </row>
    <row r="340" spans="6:6" x14ac:dyDescent="0.2">
      <c r="F340" s="43"/>
    </row>
    <row r="341" spans="6:6" x14ac:dyDescent="0.2">
      <c r="F341" s="43"/>
    </row>
    <row r="342" spans="6:6" x14ac:dyDescent="0.2">
      <c r="F342" s="43"/>
    </row>
    <row r="343" spans="6:6" x14ac:dyDescent="0.2">
      <c r="F343" s="43"/>
    </row>
    <row r="344" spans="6:6" x14ac:dyDescent="0.2">
      <c r="F344" s="43"/>
    </row>
    <row r="345" spans="6:6" x14ac:dyDescent="0.2">
      <c r="F345" s="43"/>
    </row>
    <row r="346" spans="6:6" x14ac:dyDescent="0.2">
      <c r="F346" s="43"/>
    </row>
    <row r="347" spans="6:6" x14ac:dyDescent="0.2">
      <c r="F347" s="43"/>
    </row>
    <row r="348" spans="6:6" x14ac:dyDescent="0.2">
      <c r="F348" s="43"/>
    </row>
    <row r="349" spans="6:6" x14ac:dyDescent="0.2">
      <c r="F349" s="43"/>
    </row>
    <row r="350" spans="6:6" x14ac:dyDescent="0.2">
      <c r="F350" s="43"/>
    </row>
    <row r="351" spans="6:6" x14ac:dyDescent="0.2">
      <c r="F351" s="43"/>
    </row>
    <row r="352" spans="6:6" x14ac:dyDescent="0.2">
      <c r="F352" s="43"/>
    </row>
    <row r="353" spans="6:6" x14ac:dyDescent="0.2">
      <c r="F353" s="43"/>
    </row>
    <row r="354" spans="6:6" x14ac:dyDescent="0.2">
      <c r="F354" s="43"/>
    </row>
    <row r="355" spans="6:6" x14ac:dyDescent="0.2">
      <c r="F355" s="43"/>
    </row>
    <row r="356" spans="6:6" x14ac:dyDescent="0.2">
      <c r="F356" s="43"/>
    </row>
    <row r="357" spans="6:6" x14ac:dyDescent="0.2">
      <c r="F357" s="43"/>
    </row>
    <row r="358" spans="6:6" x14ac:dyDescent="0.2">
      <c r="F358" s="43"/>
    </row>
    <row r="359" spans="6:6" x14ac:dyDescent="0.2">
      <c r="F359" s="43"/>
    </row>
    <row r="360" spans="6:6" x14ac:dyDescent="0.2">
      <c r="F360" s="43"/>
    </row>
    <row r="361" spans="6:6" x14ac:dyDescent="0.2">
      <c r="F361" s="43"/>
    </row>
    <row r="362" spans="6:6" x14ac:dyDescent="0.2">
      <c r="F362" s="43"/>
    </row>
    <row r="363" spans="6:6" x14ac:dyDescent="0.2">
      <c r="F363" s="43"/>
    </row>
    <row r="364" spans="6:6" x14ac:dyDescent="0.2">
      <c r="F364" s="43"/>
    </row>
    <row r="365" spans="6:6" x14ac:dyDescent="0.2">
      <c r="F365" s="43"/>
    </row>
    <row r="366" spans="6:6" x14ac:dyDescent="0.2">
      <c r="F366" s="43"/>
    </row>
    <row r="367" spans="6:6" x14ac:dyDescent="0.2">
      <c r="F367" s="43"/>
    </row>
    <row r="368" spans="6:6" x14ac:dyDescent="0.2">
      <c r="F368" s="43"/>
    </row>
    <row r="369" spans="6:6" x14ac:dyDescent="0.2">
      <c r="F369" s="43"/>
    </row>
    <row r="370" spans="6:6" x14ac:dyDescent="0.2">
      <c r="F370" s="43"/>
    </row>
    <row r="371" spans="6:6" x14ac:dyDescent="0.2">
      <c r="F371" s="43"/>
    </row>
    <row r="372" spans="6:6" x14ac:dyDescent="0.2">
      <c r="F372" s="43"/>
    </row>
    <row r="373" spans="6:6" x14ac:dyDescent="0.2">
      <c r="F373" s="43"/>
    </row>
    <row r="374" spans="6:6" x14ac:dyDescent="0.2">
      <c r="F374" s="43"/>
    </row>
    <row r="375" spans="6:6" x14ac:dyDescent="0.2">
      <c r="F375" s="43"/>
    </row>
    <row r="376" spans="6:6" x14ac:dyDescent="0.2">
      <c r="F376" s="43"/>
    </row>
    <row r="377" spans="6:6" x14ac:dyDescent="0.2">
      <c r="F377" s="43"/>
    </row>
    <row r="378" spans="6:6" x14ac:dyDescent="0.2">
      <c r="F378" s="43"/>
    </row>
    <row r="379" spans="6:6" x14ac:dyDescent="0.2">
      <c r="F379" s="43"/>
    </row>
    <row r="380" spans="6:6" x14ac:dyDescent="0.2">
      <c r="F380" s="43"/>
    </row>
    <row r="381" spans="6:6" x14ac:dyDescent="0.2">
      <c r="F381" s="43"/>
    </row>
    <row r="382" spans="6:6" x14ac:dyDescent="0.2">
      <c r="F382" s="43"/>
    </row>
    <row r="383" spans="6:6" x14ac:dyDescent="0.2">
      <c r="F383" s="43"/>
    </row>
    <row r="384" spans="6:6" x14ac:dyDescent="0.2">
      <c r="F384" s="43"/>
    </row>
    <row r="385" spans="6:6" x14ac:dyDescent="0.2">
      <c r="F385" s="43"/>
    </row>
    <row r="386" spans="6:6" x14ac:dyDescent="0.2">
      <c r="F386" s="43"/>
    </row>
    <row r="387" spans="6:6" x14ac:dyDescent="0.2">
      <c r="F387" s="43"/>
    </row>
    <row r="388" spans="6:6" x14ac:dyDescent="0.2">
      <c r="F388" s="43"/>
    </row>
    <row r="389" spans="6:6" x14ac:dyDescent="0.2">
      <c r="F389" s="43"/>
    </row>
    <row r="390" spans="6:6" x14ac:dyDescent="0.2">
      <c r="F390" s="43"/>
    </row>
    <row r="391" spans="6:6" x14ac:dyDescent="0.2">
      <c r="F391" s="43"/>
    </row>
    <row r="392" spans="6:6" x14ac:dyDescent="0.2">
      <c r="F392" s="43"/>
    </row>
    <row r="393" spans="6:6" x14ac:dyDescent="0.2">
      <c r="F393" s="43"/>
    </row>
    <row r="394" spans="6:6" x14ac:dyDescent="0.2">
      <c r="F394" s="43"/>
    </row>
    <row r="395" spans="6:6" x14ac:dyDescent="0.2">
      <c r="F395" s="43"/>
    </row>
    <row r="396" spans="6:6" x14ac:dyDescent="0.2">
      <c r="F396" s="43"/>
    </row>
    <row r="397" spans="6:6" x14ac:dyDescent="0.2">
      <c r="F397" s="43"/>
    </row>
    <row r="398" spans="6:6" x14ac:dyDescent="0.2">
      <c r="F398" s="43"/>
    </row>
    <row r="399" spans="6:6" x14ac:dyDescent="0.2">
      <c r="F399" s="43"/>
    </row>
    <row r="400" spans="6:6" x14ac:dyDescent="0.2">
      <c r="F400" s="43"/>
    </row>
    <row r="401" spans="6:6" x14ac:dyDescent="0.2">
      <c r="F401" s="43"/>
    </row>
    <row r="402" spans="6:6" x14ac:dyDescent="0.2">
      <c r="F402" s="43"/>
    </row>
    <row r="403" spans="6:6" x14ac:dyDescent="0.2">
      <c r="F403" s="43"/>
    </row>
    <row r="404" spans="6:6" x14ac:dyDescent="0.2">
      <c r="F404" s="43"/>
    </row>
    <row r="405" spans="6:6" x14ac:dyDescent="0.2">
      <c r="F405" s="43"/>
    </row>
    <row r="406" spans="6:6" x14ac:dyDescent="0.2">
      <c r="F406" s="43"/>
    </row>
    <row r="407" spans="6:6" x14ac:dyDescent="0.2">
      <c r="F407" s="43"/>
    </row>
    <row r="408" spans="6:6" x14ac:dyDescent="0.2">
      <c r="F408" s="43"/>
    </row>
    <row r="409" spans="6:6" x14ac:dyDescent="0.2">
      <c r="F409" s="43"/>
    </row>
    <row r="410" spans="6:6" x14ac:dyDescent="0.2">
      <c r="F410" s="43"/>
    </row>
    <row r="411" spans="6:6" x14ac:dyDescent="0.2">
      <c r="F411" s="43"/>
    </row>
    <row r="412" spans="6:6" x14ac:dyDescent="0.2">
      <c r="F412" s="43"/>
    </row>
    <row r="413" spans="6:6" x14ac:dyDescent="0.2">
      <c r="F413" s="43"/>
    </row>
    <row r="414" spans="6:6" x14ac:dyDescent="0.2">
      <c r="F414" s="43"/>
    </row>
    <row r="415" spans="6:6" x14ac:dyDescent="0.2">
      <c r="F415" s="43"/>
    </row>
    <row r="416" spans="6:6" x14ac:dyDescent="0.2">
      <c r="F416" s="43"/>
    </row>
    <row r="417" spans="6:6" x14ac:dyDescent="0.2">
      <c r="F417" s="43"/>
    </row>
    <row r="418" spans="6:6" x14ac:dyDescent="0.2">
      <c r="F418" s="43"/>
    </row>
    <row r="419" spans="6:6" x14ac:dyDescent="0.2">
      <c r="F419" s="43"/>
    </row>
    <row r="420" spans="6:6" x14ac:dyDescent="0.2">
      <c r="F420" s="43"/>
    </row>
    <row r="421" spans="6:6" x14ac:dyDescent="0.2">
      <c r="F421" s="43"/>
    </row>
    <row r="422" spans="6:6" x14ac:dyDescent="0.2">
      <c r="F422" s="43"/>
    </row>
    <row r="423" spans="6:6" x14ac:dyDescent="0.2">
      <c r="F423" s="43"/>
    </row>
    <row r="424" spans="6:6" x14ac:dyDescent="0.2">
      <c r="F424" s="43"/>
    </row>
    <row r="425" spans="6:6" x14ac:dyDescent="0.2">
      <c r="F425" s="43"/>
    </row>
    <row r="426" spans="6:6" x14ac:dyDescent="0.2">
      <c r="F426" s="43"/>
    </row>
    <row r="427" spans="6:6" x14ac:dyDescent="0.2">
      <c r="F427" s="43"/>
    </row>
    <row r="428" spans="6:6" x14ac:dyDescent="0.2">
      <c r="F428" s="43"/>
    </row>
    <row r="429" spans="6:6" x14ac:dyDescent="0.2">
      <c r="F429" s="43"/>
    </row>
    <row r="430" spans="6:6" x14ac:dyDescent="0.2">
      <c r="F430" s="43"/>
    </row>
    <row r="431" spans="6:6" x14ac:dyDescent="0.2">
      <c r="F431" s="43"/>
    </row>
    <row r="432" spans="6:6" x14ac:dyDescent="0.2">
      <c r="F432" s="43"/>
    </row>
    <row r="433" spans="6:6" x14ac:dyDescent="0.2">
      <c r="F433" s="43"/>
    </row>
    <row r="434" spans="6:6" x14ac:dyDescent="0.2">
      <c r="F434" s="43"/>
    </row>
    <row r="435" spans="6:6" x14ac:dyDescent="0.2">
      <c r="F435" s="43"/>
    </row>
    <row r="436" spans="6:6" x14ac:dyDescent="0.2">
      <c r="F436" s="43"/>
    </row>
    <row r="437" spans="6:6" x14ac:dyDescent="0.2">
      <c r="F437" s="43"/>
    </row>
    <row r="438" spans="6:6" x14ac:dyDescent="0.2">
      <c r="F438" s="43"/>
    </row>
    <row r="439" spans="6:6" x14ac:dyDescent="0.2">
      <c r="F439" s="43"/>
    </row>
    <row r="440" spans="6:6" x14ac:dyDescent="0.2">
      <c r="F440" s="43"/>
    </row>
    <row r="441" spans="6:6" x14ac:dyDescent="0.2">
      <c r="F441" s="43"/>
    </row>
    <row r="442" spans="6:6" x14ac:dyDescent="0.2">
      <c r="F442" s="43"/>
    </row>
    <row r="443" spans="6:6" x14ac:dyDescent="0.2">
      <c r="F443" s="43"/>
    </row>
    <row r="444" spans="6:6" x14ac:dyDescent="0.2">
      <c r="F444" s="43"/>
    </row>
    <row r="445" spans="6:6" x14ac:dyDescent="0.2">
      <c r="F445" s="43"/>
    </row>
    <row r="446" spans="6:6" x14ac:dyDescent="0.2">
      <c r="F446" s="43"/>
    </row>
    <row r="447" spans="6:6" x14ac:dyDescent="0.2">
      <c r="F447" s="43"/>
    </row>
    <row r="448" spans="6:6" x14ac:dyDescent="0.2">
      <c r="F448" s="43"/>
    </row>
    <row r="449" spans="6:6" x14ac:dyDescent="0.2">
      <c r="F449" s="43"/>
    </row>
    <row r="450" spans="6:6" x14ac:dyDescent="0.2">
      <c r="F450" s="43"/>
    </row>
    <row r="451" spans="6:6" x14ac:dyDescent="0.2">
      <c r="F451" s="43"/>
    </row>
    <row r="452" spans="6:6" x14ac:dyDescent="0.2">
      <c r="F452" s="43"/>
    </row>
    <row r="453" spans="6:6" x14ac:dyDescent="0.2">
      <c r="F453" s="43"/>
    </row>
    <row r="454" spans="6:6" x14ac:dyDescent="0.2">
      <c r="F454" s="43"/>
    </row>
    <row r="455" spans="6:6" x14ac:dyDescent="0.2">
      <c r="F455" s="43"/>
    </row>
    <row r="456" spans="6:6" x14ac:dyDescent="0.2">
      <c r="F456" s="43"/>
    </row>
    <row r="457" spans="6:6" x14ac:dyDescent="0.2">
      <c r="F457" s="43"/>
    </row>
    <row r="458" spans="6:6" x14ac:dyDescent="0.2">
      <c r="F458" s="43"/>
    </row>
    <row r="459" spans="6:6" x14ac:dyDescent="0.2">
      <c r="F459" s="43"/>
    </row>
    <row r="460" spans="6:6" x14ac:dyDescent="0.2">
      <c r="F460" s="43"/>
    </row>
    <row r="461" spans="6:6" x14ac:dyDescent="0.2">
      <c r="F461" s="43"/>
    </row>
    <row r="462" spans="6:6" x14ac:dyDescent="0.2">
      <c r="F462" s="43"/>
    </row>
    <row r="463" spans="6:6" x14ac:dyDescent="0.2">
      <c r="F463" s="43"/>
    </row>
    <row r="464" spans="6:6" x14ac:dyDescent="0.2">
      <c r="F464" s="43"/>
    </row>
    <row r="465" spans="6:6" x14ac:dyDescent="0.2">
      <c r="F465" s="43"/>
    </row>
    <row r="466" spans="6:6" x14ac:dyDescent="0.2">
      <c r="F466" s="43"/>
    </row>
    <row r="467" spans="6:6" x14ac:dyDescent="0.2">
      <c r="F467" s="43"/>
    </row>
    <row r="468" spans="6:6" x14ac:dyDescent="0.2">
      <c r="F468" s="43"/>
    </row>
    <row r="469" spans="6:6" x14ac:dyDescent="0.2">
      <c r="F469" s="43"/>
    </row>
    <row r="470" spans="6:6" x14ac:dyDescent="0.2">
      <c r="F470" s="43"/>
    </row>
    <row r="471" spans="6:6" x14ac:dyDescent="0.2">
      <c r="F471" s="43"/>
    </row>
    <row r="472" spans="6:6" x14ac:dyDescent="0.2">
      <c r="F472" s="43"/>
    </row>
    <row r="473" spans="6:6" x14ac:dyDescent="0.2">
      <c r="F473" s="43"/>
    </row>
    <row r="474" spans="6:6" x14ac:dyDescent="0.2">
      <c r="F474" s="43"/>
    </row>
    <row r="475" spans="6:6" x14ac:dyDescent="0.2">
      <c r="F475" s="43"/>
    </row>
    <row r="476" spans="6:6" x14ac:dyDescent="0.2">
      <c r="F476" s="43"/>
    </row>
    <row r="477" spans="6:6" x14ac:dyDescent="0.2">
      <c r="F477" s="43"/>
    </row>
    <row r="478" spans="6:6" x14ac:dyDescent="0.2">
      <c r="F478" s="43"/>
    </row>
    <row r="479" spans="6:6" x14ac:dyDescent="0.2">
      <c r="F479" s="43"/>
    </row>
    <row r="480" spans="6:6" x14ac:dyDescent="0.2">
      <c r="F480" s="43"/>
    </row>
    <row r="481" spans="6:6" x14ac:dyDescent="0.2">
      <c r="F481" s="43"/>
    </row>
    <row r="482" spans="6:6" x14ac:dyDescent="0.2">
      <c r="F482" s="43"/>
    </row>
    <row r="483" spans="6:6" x14ac:dyDescent="0.2">
      <c r="F483" s="43"/>
    </row>
    <row r="484" spans="6:6" x14ac:dyDescent="0.2">
      <c r="F484" s="43"/>
    </row>
    <row r="485" spans="6:6" x14ac:dyDescent="0.2">
      <c r="F485" s="43"/>
    </row>
    <row r="486" spans="6:6" x14ac:dyDescent="0.2">
      <c r="F486" s="43"/>
    </row>
    <row r="487" spans="6:6" x14ac:dyDescent="0.2">
      <c r="F487" s="43"/>
    </row>
    <row r="488" spans="6:6" x14ac:dyDescent="0.2">
      <c r="F488" s="43"/>
    </row>
    <row r="489" spans="6:6" x14ac:dyDescent="0.2">
      <c r="F489" s="43"/>
    </row>
    <row r="490" spans="6:6" x14ac:dyDescent="0.2">
      <c r="F490" s="43"/>
    </row>
    <row r="491" spans="6:6" x14ac:dyDescent="0.2">
      <c r="F491" s="43"/>
    </row>
    <row r="492" spans="6:6" x14ac:dyDescent="0.2">
      <c r="F492" s="43"/>
    </row>
    <row r="493" spans="6:6" x14ac:dyDescent="0.2">
      <c r="F493" s="43"/>
    </row>
    <row r="494" spans="6:6" x14ac:dyDescent="0.2">
      <c r="F494" s="43"/>
    </row>
    <row r="495" spans="6:6" x14ac:dyDescent="0.2">
      <c r="F495" s="43"/>
    </row>
    <row r="496" spans="6:6" x14ac:dyDescent="0.2">
      <c r="F496" s="43"/>
    </row>
    <row r="497" spans="6:6" x14ac:dyDescent="0.2">
      <c r="F497" s="43"/>
    </row>
    <row r="498" spans="6:6" x14ac:dyDescent="0.2">
      <c r="F498" s="43"/>
    </row>
    <row r="499" spans="6:6" x14ac:dyDescent="0.2">
      <c r="F499" s="43"/>
    </row>
    <row r="500" spans="6:6" x14ac:dyDescent="0.2">
      <c r="F500" s="43"/>
    </row>
    <row r="501" spans="6:6" x14ac:dyDescent="0.2">
      <c r="F501" s="43"/>
    </row>
    <row r="502" spans="6:6" x14ac:dyDescent="0.2">
      <c r="F502" s="43"/>
    </row>
    <row r="503" spans="6:6" x14ac:dyDescent="0.2">
      <c r="F503" s="43"/>
    </row>
    <row r="504" spans="6:6" x14ac:dyDescent="0.2">
      <c r="F504" s="43"/>
    </row>
    <row r="505" spans="6:6" x14ac:dyDescent="0.2">
      <c r="F505" s="43"/>
    </row>
    <row r="506" spans="6:6" x14ac:dyDescent="0.2">
      <c r="F506" s="43"/>
    </row>
    <row r="507" spans="6:6" x14ac:dyDescent="0.2">
      <c r="F507" s="43"/>
    </row>
    <row r="508" spans="6:6" x14ac:dyDescent="0.2">
      <c r="F508" s="43"/>
    </row>
    <row r="509" spans="6:6" x14ac:dyDescent="0.2">
      <c r="F509" s="43"/>
    </row>
    <row r="510" spans="6:6" x14ac:dyDescent="0.2">
      <c r="F510" s="43"/>
    </row>
    <row r="511" spans="6:6" x14ac:dyDescent="0.2">
      <c r="F511" s="43"/>
    </row>
    <row r="512" spans="6:6" x14ac:dyDescent="0.2">
      <c r="F512" s="43"/>
    </row>
    <row r="513" spans="6:6" x14ac:dyDescent="0.2">
      <c r="F513" s="43"/>
    </row>
    <row r="514" spans="6:6" x14ac:dyDescent="0.2">
      <c r="F514" s="43"/>
    </row>
    <row r="515" spans="6:6" x14ac:dyDescent="0.2">
      <c r="F515" s="43"/>
    </row>
    <row r="516" spans="6:6" x14ac:dyDescent="0.2">
      <c r="F516" s="43"/>
    </row>
    <row r="517" spans="6:6" x14ac:dyDescent="0.2">
      <c r="F517" s="43"/>
    </row>
    <row r="518" spans="6:6" x14ac:dyDescent="0.2">
      <c r="F518" s="43"/>
    </row>
    <row r="519" spans="6:6" x14ac:dyDescent="0.2">
      <c r="F519" s="43"/>
    </row>
    <row r="520" spans="6:6" x14ac:dyDescent="0.2">
      <c r="F520" s="43"/>
    </row>
    <row r="521" spans="6:6" x14ac:dyDescent="0.2">
      <c r="F521" s="43"/>
    </row>
    <row r="522" spans="6:6" x14ac:dyDescent="0.2">
      <c r="F522" s="43"/>
    </row>
    <row r="523" spans="6:6" x14ac:dyDescent="0.2">
      <c r="F523" s="43"/>
    </row>
    <row r="524" spans="6:6" x14ac:dyDescent="0.2">
      <c r="F524" s="43"/>
    </row>
    <row r="525" spans="6:6" x14ac:dyDescent="0.2">
      <c r="F525" s="43"/>
    </row>
    <row r="526" spans="6:6" x14ac:dyDescent="0.2">
      <c r="F526" s="43"/>
    </row>
    <row r="527" spans="6:6" x14ac:dyDescent="0.2">
      <c r="F527" s="43"/>
    </row>
    <row r="528" spans="6:6" x14ac:dyDescent="0.2">
      <c r="F528" s="43"/>
    </row>
    <row r="529" spans="6:6" x14ac:dyDescent="0.2">
      <c r="F529" s="43"/>
    </row>
    <row r="530" spans="6:6" x14ac:dyDescent="0.2">
      <c r="F530" s="43"/>
    </row>
    <row r="531" spans="6:6" x14ac:dyDescent="0.2">
      <c r="F531" s="43"/>
    </row>
    <row r="532" spans="6:6" x14ac:dyDescent="0.2">
      <c r="F532" s="43"/>
    </row>
    <row r="533" spans="6:6" x14ac:dyDescent="0.2">
      <c r="F533" s="43"/>
    </row>
    <row r="534" spans="6:6" x14ac:dyDescent="0.2">
      <c r="F534" s="43"/>
    </row>
    <row r="535" spans="6:6" x14ac:dyDescent="0.2">
      <c r="F535" s="43"/>
    </row>
    <row r="536" spans="6:6" x14ac:dyDescent="0.2">
      <c r="F536" s="43"/>
    </row>
    <row r="537" spans="6:6" x14ac:dyDescent="0.2">
      <c r="F537" s="43"/>
    </row>
    <row r="538" spans="6:6" x14ac:dyDescent="0.2">
      <c r="F538" s="43"/>
    </row>
    <row r="539" spans="6:6" x14ac:dyDescent="0.2">
      <c r="F539" s="43"/>
    </row>
    <row r="540" spans="6:6" x14ac:dyDescent="0.2">
      <c r="F540" s="43"/>
    </row>
    <row r="541" spans="6:6" x14ac:dyDescent="0.2">
      <c r="F541" s="43"/>
    </row>
    <row r="542" spans="6:6" x14ac:dyDescent="0.2">
      <c r="F542" s="43"/>
    </row>
    <row r="543" spans="6:6" x14ac:dyDescent="0.2">
      <c r="F543" s="43"/>
    </row>
    <row r="544" spans="6:6" x14ac:dyDescent="0.2">
      <c r="F544" s="43"/>
    </row>
    <row r="545" spans="6:6" x14ac:dyDescent="0.2">
      <c r="F545" s="43"/>
    </row>
    <row r="546" spans="6:6" x14ac:dyDescent="0.2">
      <c r="F546" s="43"/>
    </row>
    <row r="547" spans="6:6" x14ac:dyDescent="0.2">
      <c r="F547" s="43"/>
    </row>
    <row r="548" spans="6:6" x14ac:dyDescent="0.2">
      <c r="F548" s="43"/>
    </row>
    <row r="549" spans="6:6" x14ac:dyDescent="0.2">
      <c r="F549" s="43"/>
    </row>
    <row r="550" spans="6:6" x14ac:dyDescent="0.2">
      <c r="F550" s="43"/>
    </row>
    <row r="551" spans="6:6" x14ac:dyDescent="0.2">
      <c r="F551" s="43"/>
    </row>
    <row r="552" spans="6:6" x14ac:dyDescent="0.2">
      <c r="F552" s="43"/>
    </row>
    <row r="553" spans="6:6" x14ac:dyDescent="0.2">
      <c r="F553" s="43"/>
    </row>
    <row r="554" spans="6:6" x14ac:dyDescent="0.2">
      <c r="F554" s="43"/>
    </row>
    <row r="555" spans="6:6" x14ac:dyDescent="0.2">
      <c r="F555" s="43"/>
    </row>
    <row r="556" spans="6:6" x14ac:dyDescent="0.2">
      <c r="F556" s="43"/>
    </row>
    <row r="557" spans="6:6" x14ac:dyDescent="0.2">
      <c r="F557" s="43"/>
    </row>
    <row r="558" spans="6:6" x14ac:dyDescent="0.2">
      <c r="F558" s="43"/>
    </row>
    <row r="559" spans="6:6" x14ac:dyDescent="0.2">
      <c r="F559" s="43"/>
    </row>
    <row r="560" spans="6:6" x14ac:dyDescent="0.2">
      <c r="F560" s="43"/>
    </row>
    <row r="561" spans="6:6" x14ac:dyDescent="0.2">
      <c r="F561" s="43"/>
    </row>
    <row r="562" spans="6:6" x14ac:dyDescent="0.2">
      <c r="F562" s="43"/>
    </row>
    <row r="563" spans="6:6" x14ac:dyDescent="0.2">
      <c r="F563" s="43"/>
    </row>
    <row r="564" spans="6:6" x14ac:dyDescent="0.2">
      <c r="F564" s="43"/>
    </row>
    <row r="565" spans="6:6" x14ac:dyDescent="0.2">
      <c r="F565" s="43"/>
    </row>
    <row r="566" spans="6:6" x14ac:dyDescent="0.2">
      <c r="F566" s="43"/>
    </row>
    <row r="567" spans="6:6" x14ac:dyDescent="0.2">
      <c r="F567" s="43"/>
    </row>
    <row r="568" spans="6:6" x14ac:dyDescent="0.2">
      <c r="F568" s="43"/>
    </row>
    <row r="569" spans="6:6" x14ac:dyDescent="0.2">
      <c r="F569" s="43"/>
    </row>
    <row r="570" spans="6:6" x14ac:dyDescent="0.2">
      <c r="F570" s="43"/>
    </row>
    <row r="571" spans="6:6" x14ac:dyDescent="0.2">
      <c r="F571" s="43"/>
    </row>
    <row r="572" spans="6:6" x14ac:dyDescent="0.2">
      <c r="F572" s="43"/>
    </row>
    <row r="573" spans="6:6" x14ac:dyDescent="0.2">
      <c r="F573" s="43"/>
    </row>
    <row r="574" spans="6:6" x14ac:dyDescent="0.2">
      <c r="F574" s="43"/>
    </row>
    <row r="575" spans="6:6" x14ac:dyDescent="0.2">
      <c r="F575" s="43"/>
    </row>
    <row r="576" spans="6:6" x14ac:dyDescent="0.2">
      <c r="F576" s="43"/>
    </row>
    <row r="577" spans="6:6" x14ac:dyDescent="0.2">
      <c r="F577" s="43"/>
    </row>
    <row r="578" spans="6:6" x14ac:dyDescent="0.2">
      <c r="F578" s="43"/>
    </row>
    <row r="579" spans="6:6" x14ac:dyDescent="0.2">
      <c r="F579" s="43"/>
    </row>
    <row r="580" spans="6:6" x14ac:dyDescent="0.2">
      <c r="F580" s="43"/>
    </row>
    <row r="581" spans="6:6" x14ac:dyDescent="0.2">
      <c r="F581" s="43"/>
    </row>
    <row r="582" spans="6:6" x14ac:dyDescent="0.2">
      <c r="F582" s="43"/>
    </row>
    <row r="583" spans="6:6" x14ac:dyDescent="0.2">
      <c r="F583" s="43"/>
    </row>
    <row r="584" spans="6:6" x14ac:dyDescent="0.2">
      <c r="F584" s="43"/>
    </row>
    <row r="585" spans="6:6" x14ac:dyDescent="0.2">
      <c r="F585" s="43"/>
    </row>
    <row r="586" spans="6:6" x14ac:dyDescent="0.2">
      <c r="F586" s="43"/>
    </row>
    <row r="587" spans="6:6" x14ac:dyDescent="0.2">
      <c r="F587" s="43"/>
    </row>
    <row r="588" spans="6:6" x14ac:dyDescent="0.2">
      <c r="F588" s="43"/>
    </row>
    <row r="589" spans="6:6" x14ac:dyDescent="0.2">
      <c r="F589" s="43"/>
    </row>
    <row r="590" spans="6:6" x14ac:dyDescent="0.2">
      <c r="F590" s="43"/>
    </row>
    <row r="591" spans="6:6" x14ac:dyDescent="0.2">
      <c r="F591" s="43"/>
    </row>
    <row r="592" spans="6:6" x14ac:dyDescent="0.2">
      <c r="F592" s="43"/>
    </row>
    <row r="593" spans="6:6" x14ac:dyDescent="0.2">
      <c r="F593" s="43"/>
    </row>
    <row r="594" spans="6:6" x14ac:dyDescent="0.2">
      <c r="F594" s="43"/>
    </row>
    <row r="595" spans="6:6" x14ac:dyDescent="0.2">
      <c r="F595" s="43"/>
    </row>
    <row r="596" spans="6:6" x14ac:dyDescent="0.2">
      <c r="F596" s="43"/>
    </row>
    <row r="597" spans="6:6" x14ac:dyDescent="0.2">
      <c r="F597" s="43"/>
    </row>
    <row r="598" spans="6:6" x14ac:dyDescent="0.2">
      <c r="F598" s="43"/>
    </row>
    <row r="599" spans="6:6" x14ac:dyDescent="0.2">
      <c r="F599" s="43"/>
    </row>
    <row r="600" spans="6:6" x14ac:dyDescent="0.2">
      <c r="F600" s="43"/>
    </row>
    <row r="601" spans="6:6" x14ac:dyDescent="0.2">
      <c r="F601" s="43"/>
    </row>
    <row r="602" spans="6:6" x14ac:dyDescent="0.2">
      <c r="F602" s="43"/>
    </row>
    <row r="603" spans="6:6" x14ac:dyDescent="0.2">
      <c r="F603" s="43"/>
    </row>
    <row r="604" spans="6:6" x14ac:dyDescent="0.2">
      <c r="F604" s="43"/>
    </row>
    <row r="605" spans="6:6" x14ac:dyDescent="0.2">
      <c r="F605" s="43"/>
    </row>
    <row r="606" spans="6:6" x14ac:dyDescent="0.2">
      <c r="F606" s="43"/>
    </row>
    <row r="607" spans="6:6" x14ac:dyDescent="0.2">
      <c r="F607" s="43"/>
    </row>
    <row r="608" spans="6:6" x14ac:dyDescent="0.2">
      <c r="F608" s="43"/>
    </row>
    <row r="609" spans="6:6" x14ac:dyDescent="0.2">
      <c r="F609" s="43"/>
    </row>
    <row r="610" spans="6:6" x14ac:dyDescent="0.2">
      <c r="F610" s="43"/>
    </row>
    <row r="611" spans="6:6" x14ac:dyDescent="0.2">
      <c r="F611" s="43"/>
    </row>
    <row r="612" spans="6:6" x14ac:dyDescent="0.2">
      <c r="F612" s="43"/>
    </row>
    <row r="613" spans="6:6" x14ac:dyDescent="0.2">
      <c r="F613" s="43"/>
    </row>
    <row r="614" spans="6:6" x14ac:dyDescent="0.2">
      <c r="F614" s="43"/>
    </row>
    <row r="615" spans="6:6" x14ac:dyDescent="0.2">
      <c r="F615" s="43"/>
    </row>
    <row r="616" spans="6:6" x14ac:dyDescent="0.2">
      <c r="F616" s="43"/>
    </row>
    <row r="617" spans="6:6" x14ac:dyDescent="0.2">
      <c r="F617" s="43"/>
    </row>
    <row r="618" spans="6:6" x14ac:dyDescent="0.2">
      <c r="F618" s="43"/>
    </row>
    <row r="619" spans="6:6" x14ac:dyDescent="0.2">
      <c r="F619" s="43"/>
    </row>
    <row r="620" spans="6:6" x14ac:dyDescent="0.2">
      <c r="F620" s="43"/>
    </row>
    <row r="621" spans="6:6" x14ac:dyDescent="0.2">
      <c r="F621" s="43"/>
    </row>
    <row r="622" spans="6:6" x14ac:dyDescent="0.2">
      <c r="F622" s="43"/>
    </row>
    <row r="623" spans="6:6" x14ac:dyDescent="0.2">
      <c r="F623" s="43"/>
    </row>
    <row r="624" spans="6:6" x14ac:dyDescent="0.2">
      <c r="F624" s="43"/>
    </row>
    <row r="625" spans="6:6" x14ac:dyDescent="0.2">
      <c r="F625" s="43"/>
    </row>
    <row r="626" spans="6:6" x14ac:dyDescent="0.2">
      <c r="F626" s="43"/>
    </row>
    <row r="627" spans="6:6" x14ac:dyDescent="0.2">
      <c r="F627" s="43"/>
    </row>
    <row r="628" spans="6:6" x14ac:dyDescent="0.2">
      <c r="F628" s="43"/>
    </row>
    <row r="629" spans="6:6" x14ac:dyDescent="0.2">
      <c r="F629" s="43"/>
    </row>
    <row r="630" spans="6:6" x14ac:dyDescent="0.2">
      <c r="F630" s="43"/>
    </row>
    <row r="631" spans="6:6" x14ac:dyDescent="0.2">
      <c r="F631" s="43"/>
    </row>
    <row r="632" spans="6:6" x14ac:dyDescent="0.2">
      <c r="F632" s="43"/>
    </row>
    <row r="633" spans="6:6" x14ac:dyDescent="0.2">
      <c r="F633" s="43"/>
    </row>
    <row r="634" spans="6:6" x14ac:dyDescent="0.2">
      <c r="F634" s="43"/>
    </row>
    <row r="635" spans="6:6" x14ac:dyDescent="0.2">
      <c r="F635" s="43"/>
    </row>
    <row r="636" spans="6:6" x14ac:dyDescent="0.2">
      <c r="F636" s="43"/>
    </row>
    <row r="637" spans="6:6" x14ac:dyDescent="0.2">
      <c r="F637" s="43"/>
    </row>
    <row r="638" spans="6:6" x14ac:dyDescent="0.2">
      <c r="F638" s="43"/>
    </row>
    <row r="639" spans="6:6" x14ac:dyDescent="0.2">
      <c r="F639" s="43"/>
    </row>
    <row r="640" spans="6:6" x14ac:dyDescent="0.2">
      <c r="F640" s="43"/>
    </row>
    <row r="641" spans="6:6" x14ac:dyDescent="0.2">
      <c r="F641" s="43"/>
    </row>
    <row r="642" spans="6:6" x14ac:dyDescent="0.2">
      <c r="F642" s="43"/>
    </row>
    <row r="643" spans="6:6" x14ac:dyDescent="0.2">
      <c r="F643" s="43"/>
    </row>
    <row r="644" spans="6:6" x14ac:dyDescent="0.2">
      <c r="F644" s="43"/>
    </row>
    <row r="645" spans="6:6" x14ac:dyDescent="0.2">
      <c r="F645" s="43"/>
    </row>
    <row r="646" spans="6:6" x14ac:dyDescent="0.2">
      <c r="F646" s="43"/>
    </row>
    <row r="647" spans="6:6" x14ac:dyDescent="0.2">
      <c r="F647" s="43"/>
    </row>
    <row r="648" spans="6:6" x14ac:dyDescent="0.2">
      <c r="F648" s="43"/>
    </row>
    <row r="649" spans="6:6" x14ac:dyDescent="0.2">
      <c r="F649" s="43"/>
    </row>
    <row r="650" spans="6:6" x14ac:dyDescent="0.2">
      <c r="F650" s="43"/>
    </row>
    <row r="651" spans="6:6" x14ac:dyDescent="0.2">
      <c r="F651" s="43"/>
    </row>
    <row r="652" spans="6:6" x14ac:dyDescent="0.2">
      <c r="F652" s="43"/>
    </row>
    <row r="653" spans="6:6" x14ac:dyDescent="0.2">
      <c r="F653" s="43"/>
    </row>
    <row r="654" spans="6:6" x14ac:dyDescent="0.2">
      <c r="F654" s="43"/>
    </row>
    <row r="655" spans="6:6" x14ac:dyDescent="0.2">
      <c r="F655" s="43"/>
    </row>
    <row r="656" spans="6:6" x14ac:dyDescent="0.2">
      <c r="F656" s="43"/>
    </row>
    <row r="657" spans="6:6" x14ac:dyDescent="0.2">
      <c r="F657" s="43"/>
    </row>
    <row r="658" spans="6:6" x14ac:dyDescent="0.2">
      <c r="F658" s="43"/>
    </row>
    <row r="659" spans="6:6" x14ac:dyDescent="0.2">
      <c r="F659" s="43"/>
    </row>
    <row r="660" spans="6:6" x14ac:dyDescent="0.2">
      <c r="F660" s="43"/>
    </row>
    <row r="661" spans="6:6" x14ac:dyDescent="0.2">
      <c r="F661" s="43"/>
    </row>
    <row r="662" spans="6:6" x14ac:dyDescent="0.2">
      <c r="F662" s="43"/>
    </row>
    <row r="663" spans="6:6" x14ac:dyDescent="0.2">
      <c r="F663" s="43"/>
    </row>
    <row r="664" spans="6:6" x14ac:dyDescent="0.2">
      <c r="F664" s="43"/>
    </row>
    <row r="665" spans="6:6" x14ac:dyDescent="0.2">
      <c r="F665" s="43"/>
    </row>
    <row r="666" spans="6:6" x14ac:dyDescent="0.2">
      <c r="F666" s="43"/>
    </row>
    <row r="667" spans="6:6" x14ac:dyDescent="0.2">
      <c r="F667" s="43"/>
    </row>
    <row r="668" spans="6:6" x14ac:dyDescent="0.2">
      <c r="F668" s="43"/>
    </row>
    <row r="669" spans="6:6" x14ac:dyDescent="0.2">
      <c r="F669" s="43"/>
    </row>
    <row r="670" spans="6:6" x14ac:dyDescent="0.2">
      <c r="F670" s="43"/>
    </row>
    <row r="671" spans="6:6" x14ac:dyDescent="0.2">
      <c r="F671" s="43"/>
    </row>
    <row r="672" spans="6:6" x14ac:dyDescent="0.2">
      <c r="F672" s="43"/>
    </row>
    <row r="673" spans="6:6" x14ac:dyDescent="0.2">
      <c r="F673" s="43"/>
    </row>
    <row r="674" spans="6:6" x14ac:dyDescent="0.2">
      <c r="F674" s="43"/>
    </row>
    <row r="675" spans="6:6" x14ac:dyDescent="0.2">
      <c r="F675" s="43"/>
    </row>
    <row r="676" spans="6:6" x14ac:dyDescent="0.2">
      <c r="F676" s="43"/>
    </row>
    <row r="677" spans="6:6" x14ac:dyDescent="0.2">
      <c r="F677" s="43"/>
    </row>
    <row r="678" spans="6:6" x14ac:dyDescent="0.2">
      <c r="F678" s="43"/>
    </row>
    <row r="679" spans="6:6" x14ac:dyDescent="0.2">
      <c r="F679" s="43"/>
    </row>
    <row r="680" spans="6:6" x14ac:dyDescent="0.2">
      <c r="F680" s="43"/>
    </row>
    <row r="681" spans="6:6" x14ac:dyDescent="0.2">
      <c r="F681" s="43"/>
    </row>
    <row r="682" spans="6:6" x14ac:dyDescent="0.2">
      <c r="F682" s="43"/>
    </row>
    <row r="683" spans="6:6" x14ac:dyDescent="0.2">
      <c r="F683" s="43"/>
    </row>
    <row r="684" spans="6:6" x14ac:dyDescent="0.2">
      <c r="F684" s="43"/>
    </row>
    <row r="685" spans="6:6" x14ac:dyDescent="0.2">
      <c r="F685" s="43"/>
    </row>
    <row r="686" spans="6:6" x14ac:dyDescent="0.2">
      <c r="F686" s="43"/>
    </row>
    <row r="687" spans="6:6" x14ac:dyDescent="0.2">
      <c r="F687" s="43"/>
    </row>
    <row r="688" spans="6:6" x14ac:dyDescent="0.2">
      <c r="F688" s="43"/>
    </row>
    <row r="689" spans="6:6" x14ac:dyDescent="0.2">
      <c r="F689" s="43"/>
    </row>
    <row r="690" spans="6:6" x14ac:dyDescent="0.2">
      <c r="F690" s="43"/>
    </row>
    <row r="691" spans="6:6" x14ac:dyDescent="0.2">
      <c r="F691" s="43"/>
    </row>
    <row r="692" spans="6:6" x14ac:dyDescent="0.2">
      <c r="F692" s="43"/>
    </row>
    <row r="693" spans="6:6" x14ac:dyDescent="0.2">
      <c r="F693" s="43"/>
    </row>
    <row r="694" spans="6:6" x14ac:dyDescent="0.2">
      <c r="F694" s="43"/>
    </row>
    <row r="695" spans="6:6" x14ac:dyDescent="0.2">
      <c r="F695" s="43"/>
    </row>
    <row r="696" spans="6:6" x14ac:dyDescent="0.2">
      <c r="F696" s="43"/>
    </row>
    <row r="697" spans="6:6" x14ac:dyDescent="0.2">
      <c r="F697" s="43"/>
    </row>
    <row r="698" spans="6:6" x14ac:dyDescent="0.2">
      <c r="F698" s="43"/>
    </row>
    <row r="699" spans="6:6" x14ac:dyDescent="0.2">
      <c r="F699" s="43"/>
    </row>
    <row r="700" spans="6:6" x14ac:dyDescent="0.2">
      <c r="F700" s="43"/>
    </row>
    <row r="701" spans="6:6" x14ac:dyDescent="0.2">
      <c r="F701" s="43"/>
    </row>
    <row r="702" spans="6:6" x14ac:dyDescent="0.2">
      <c r="F702" s="43"/>
    </row>
    <row r="703" spans="6:6" x14ac:dyDescent="0.2">
      <c r="F703" s="43"/>
    </row>
    <row r="704" spans="6:6" x14ac:dyDescent="0.2">
      <c r="F704" s="43"/>
    </row>
    <row r="705" spans="6:6" x14ac:dyDescent="0.2">
      <c r="F705" s="43"/>
    </row>
    <row r="706" spans="6:6" x14ac:dyDescent="0.2">
      <c r="F706" s="43"/>
    </row>
    <row r="707" spans="6:6" x14ac:dyDescent="0.2">
      <c r="F707" s="43"/>
    </row>
    <row r="708" spans="6:6" x14ac:dyDescent="0.2">
      <c r="F708" s="43"/>
    </row>
    <row r="709" spans="6:6" x14ac:dyDescent="0.2">
      <c r="F709" s="43"/>
    </row>
    <row r="710" spans="6:6" x14ac:dyDescent="0.2">
      <c r="F710" s="43"/>
    </row>
    <row r="711" spans="6:6" x14ac:dyDescent="0.2">
      <c r="F711" s="43"/>
    </row>
    <row r="712" spans="6:6" x14ac:dyDescent="0.2">
      <c r="F712" s="43"/>
    </row>
    <row r="713" spans="6:6" x14ac:dyDescent="0.2">
      <c r="F713" s="43"/>
    </row>
    <row r="714" spans="6:6" x14ac:dyDescent="0.2">
      <c r="F714" s="43"/>
    </row>
    <row r="715" spans="6:6" x14ac:dyDescent="0.2">
      <c r="F715" s="43"/>
    </row>
    <row r="716" spans="6:6" x14ac:dyDescent="0.2">
      <c r="F716" s="43"/>
    </row>
    <row r="717" spans="6:6" x14ac:dyDescent="0.2">
      <c r="F717" s="43"/>
    </row>
    <row r="718" spans="6:6" x14ac:dyDescent="0.2">
      <c r="F718" s="43"/>
    </row>
    <row r="719" spans="6:6" x14ac:dyDescent="0.2">
      <c r="F719" s="43"/>
    </row>
    <row r="720" spans="6:6" x14ac:dyDescent="0.2">
      <c r="F720" s="43"/>
    </row>
    <row r="721" spans="6:6" x14ac:dyDescent="0.2">
      <c r="F721" s="43"/>
    </row>
    <row r="722" spans="6:6" x14ac:dyDescent="0.2">
      <c r="F722" s="43"/>
    </row>
    <row r="723" spans="6:6" x14ac:dyDescent="0.2">
      <c r="F723" s="43"/>
    </row>
    <row r="724" spans="6:6" x14ac:dyDescent="0.2">
      <c r="F724" s="43"/>
    </row>
    <row r="725" spans="6:6" x14ac:dyDescent="0.2">
      <c r="F725" s="43"/>
    </row>
    <row r="726" spans="6:6" x14ac:dyDescent="0.2">
      <c r="F726" s="43"/>
    </row>
    <row r="727" spans="6:6" x14ac:dyDescent="0.2">
      <c r="F727" s="43"/>
    </row>
    <row r="728" spans="6:6" x14ac:dyDescent="0.2">
      <c r="F728" s="43"/>
    </row>
    <row r="729" spans="6:6" x14ac:dyDescent="0.2">
      <c r="F729" s="43"/>
    </row>
    <row r="730" spans="6:6" x14ac:dyDescent="0.2">
      <c r="F730" s="43"/>
    </row>
    <row r="731" spans="6:6" x14ac:dyDescent="0.2">
      <c r="F731" s="43"/>
    </row>
    <row r="732" spans="6:6" x14ac:dyDescent="0.2">
      <c r="F732" s="43"/>
    </row>
    <row r="733" spans="6:6" x14ac:dyDescent="0.2">
      <c r="F733" s="43"/>
    </row>
    <row r="734" spans="6:6" x14ac:dyDescent="0.2">
      <c r="F734" s="43"/>
    </row>
    <row r="735" spans="6:6" x14ac:dyDescent="0.2">
      <c r="F735" s="43"/>
    </row>
    <row r="736" spans="6:6" x14ac:dyDescent="0.2">
      <c r="F736" s="43"/>
    </row>
    <row r="737" spans="6:6" x14ac:dyDescent="0.2">
      <c r="F737" s="43"/>
    </row>
    <row r="738" spans="6:6" x14ac:dyDescent="0.2">
      <c r="F738" s="43"/>
    </row>
    <row r="739" spans="6:6" x14ac:dyDescent="0.2">
      <c r="F739" s="43"/>
    </row>
    <row r="740" spans="6:6" x14ac:dyDescent="0.2">
      <c r="F740" s="43"/>
    </row>
    <row r="741" spans="6:6" x14ac:dyDescent="0.2">
      <c r="F741" s="43"/>
    </row>
    <row r="742" spans="6:6" x14ac:dyDescent="0.2">
      <c r="F742" s="43"/>
    </row>
    <row r="743" spans="6:6" x14ac:dyDescent="0.2">
      <c r="F743" s="43"/>
    </row>
    <row r="744" spans="6:6" x14ac:dyDescent="0.2">
      <c r="F744" s="43"/>
    </row>
    <row r="745" spans="6:6" x14ac:dyDescent="0.2">
      <c r="F745" s="43"/>
    </row>
    <row r="746" spans="6:6" x14ac:dyDescent="0.2">
      <c r="F746" s="43"/>
    </row>
    <row r="747" spans="6:6" x14ac:dyDescent="0.2">
      <c r="F747" s="43"/>
    </row>
    <row r="748" spans="6:6" x14ac:dyDescent="0.2">
      <c r="F748" s="43"/>
    </row>
    <row r="749" spans="6:6" x14ac:dyDescent="0.2">
      <c r="F749" s="43"/>
    </row>
    <row r="750" spans="6:6" x14ac:dyDescent="0.2">
      <c r="F750" s="43"/>
    </row>
    <row r="751" spans="6:6" x14ac:dyDescent="0.2">
      <c r="F751" s="43"/>
    </row>
    <row r="752" spans="6:6" x14ac:dyDescent="0.2">
      <c r="F752" s="43"/>
    </row>
    <row r="753" spans="6:6" x14ac:dyDescent="0.2">
      <c r="F753" s="43"/>
    </row>
    <row r="754" spans="6:6" x14ac:dyDescent="0.2">
      <c r="F754" s="43"/>
    </row>
    <row r="755" spans="6:6" x14ac:dyDescent="0.2">
      <c r="F755" s="43"/>
    </row>
    <row r="756" spans="6:6" x14ac:dyDescent="0.2">
      <c r="F756" s="43"/>
    </row>
    <row r="757" spans="6:6" x14ac:dyDescent="0.2">
      <c r="F757" s="43"/>
    </row>
    <row r="758" spans="6:6" x14ac:dyDescent="0.2">
      <c r="F758" s="43"/>
    </row>
    <row r="759" spans="6:6" x14ac:dyDescent="0.2">
      <c r="F759" s="43"/>
    </row>
    <row r="760" spans="6:6" x14ac:dyDescent="0.2">
      <c r="F760" s="43"/>
    </row>
    <row r="761" spans="6:6" x14ac:dyDescent="0.2">
      <c r="F761" s="43"/>
    </row>
    <row r="762" spans="6:6" x14ac:dyDescent="0.2">
      <c r="F762" s="43"/>
    </row>
    <row r="763" spans="6:6" x14ac:dyDescent="0.2">
      <c r="F763" s="43"/>
    </row>
    <row r="764" spans="6:6" x14ac:dyDescent="0.2">
      <c r="F764" s="43"/>
    </row>
    <row r="765" spans="6:6" x14ac:dyDescent="0.2">
      <c r="F765" s="43"/>
    </row>
    <row r="766" spans="6:6" x14ac:dyDescent="0.2">
      <c r="F766" s="43"/>
    </row>
    <row r="767" spans="6:6" x14ac:dyDescent="0.2">
      <c r="F767" s="43"/>
    </row>
    <row r="768" spans="6:6" x14ac:dyDescent="0.2">
      <c r="F768" s="43"/>
    </row>
    <row r="769" spans="6:6" x14ac:dyDescent="0.2">
      <c r="F769" s="43"/>
    </row>
    <row r="770" spans="6:6" x14ac:dyDescent="0.2">
      <c r="F770" s="43"/>
    </row>
    <row r="771" spans="6:6" x14ac:dyDescent="0.2">
      <c r="F771" s="43"/>
    </row>
    <row r="772" spans="6:6" x14ac:dyDescent="0.2">
      <c r="F772" s="43"/>
    </row>
    <row r="773" spans="6:6" x14ac:dyDescent="0.2">
      <c r="F773" s="43"/>
    </row>
    <row r="774" spans="6:6" x14ac:dyDescent="0.2">
      <c r="F774" s="43"/>
    </row>
    <row r="775" spans="6:6" x14ac:dyDescent="0.2">
      <c r="F775" s="43"/>
    </row>
    <row r="776" spans="6:6" x14ac:dyDescent="0.2">
      <c r="F776" s="43"/>
    </row>
    <row r="777" spans="6:6" x14ac:dyDescent="0.2">
      <c r="F777" s="43"/>
    </row>
    <row r="778" spans="6:6" x14ac:dyDescent="0.2">
      <c r="F778" s="43"/>
    </row>
    <row r="779" spans="6:6" x14ac:dyDescent="0.2">
      <c r="F779" s="43"/>
    </row>
    <row r="780" spans="6:6" x14ac:dyDescent="0.2">
      <c r="F780" s="43"/>
    </row>
    <row r="781" spans="6:6" x14ac:dyDescent="0.2">
      <c r="F781" s="43"/>
    </row>
    <row r="782" spans="6:6" x14ac:dyDescent="0.2">
      <c r="F782" s="43"/>
    </row>
    <row r="783" spans="6:6" x14ac:dyDescent="0.2">
      <c r="F783" s="43"/>
    </row>
    <row r="784" spans="6:6" x14ac:dyDescent="0.2">
      <c r="F784" s="43"/>
    </row>
    <row r="785" spans="6:6" x14ac:dyDescent="0.2">
      <c r="F785" s="43"/>
    </row>
    <row r="786" spans="6:6" x14ac:dyDescent="0.2">
      <c r="F786" s="43"/>
    </row>
    <row r="787" spans="6:6" x14ac:dyDescent="0.2">
      <c r="F787" s="43"/>
    </row>
    <row r="788" spans="6:6" x14ac:dyDescent="0.2">
      <c r="F788" s="43"/>
    </row>
    <row r="789" spans="6:6" x14ac:dyDescent="0.2">
      <c r="F789" s="43"/>
    </row>
    <row r="790" spans="6:6" x14ac:dyDescent="0.2">
      <c r="F790" s="43"/>
    </row>
    <row r="791" spans="6:6" x14ac:dyDescent="0.2">
      <c r="F791" s="43"/>
    </row>
    <row r="792" spans="6:6" x14ac:dyDescent="0.2">
      <c r="F792" s="43"/>
    </row>
    <row r="793" spans="6:6" x14ac:dyDescent="0.2">
      <c r="F793" s="43"/>
    </row>
    <row r="794" spans="6:6" x14ac:dyDescent="0.2">
      <c r="F794" s="43"/>
    </row>
    <row r="795" spans="6:6" x14ac:dyDescent="0.2">
      <c r="F795" s="43"/>
    </row>
    <row r="796" spans="6:6" x14ac:dyDescent="0.2">
      <c r="F796" s="43"/>
    </row>
    <row r="797" spans="6:6" x14ac:dyDescent="0.2">
      <c r="F797" s="43"/>
    </row>
    <row r="798" spans="6:6" x14ac:dyDescent="0.2">
      <c r="F798" s="43"/>
    </row>
    <row r="799" spans="6:6" x14ac:dyDescent="0.2">
      <c r="F799" s="43"/>
    </row>
    <row r="800" spans="6:6" x14ac:dyDescent="0.2">
      <c r="F800" s="43"/>
    </row>
    <row r="801" spans="6:6" x14ac:dyDescent="0.2">
      <c r="F801" s="43"/>
    </row>
    <row r="802" spans="6:6" x14ac:dyDescent="0.2">
      <c r="F802" s="43"/>
    </row>
    <row r="803" spans="6:6" x14ac:dyDescent="0.2">
      <c r="F803" s="43"/>
    </row>
  </sheetData>
  <sheetProtection formatCells="0" formatColumns="0" formatRows="0"/>
  <mergeCells count="33">
    <mergeCell ref="C110:K110"/>
    <mergeCell ref="C120:K120"/>
    <mergeCell ref="C141:K141"/>
    <mergeCell ref="C130:K130"/>
    <mergeCell ref="C152:K152"/>
    <mergeCell ref="C142:K142"/>
    <mergeCell ref="C68:K68"/>
    <mergeCell ref="C78:K78"/>
    <mergeCell ref="C88:K88"/>
    <mergeCell ref="C99:K99"/>
    <mergeCell ref="C100:K100"/>
    <mergeCell ref="G80:G82"/>
    <mergeCell ref="C45:K45"/>
    <mergeCell ref="C14:K14"/>
    <mergeCell ref="C56:K56"/>
    <mergeCell ref="C57:K57"/>
    <mergeCell ref="B6:N6"/>
    <mergeCell ref="B2:E2"/>
    <mergeCell ref="B9:I9"/>
    <mergeCell ref="C25:K25"/>
    <mergeCell ref="C15:K15"/>
    <mergeCell ref="C35:K35"/>
    <mergeCell ref="C162:K162"/>
    <mergeCell ref="C172:K172"/>
    <mergeCell ref="B208:B222"/>
    <mergeCell ref="C204:I204"/>
    <mergeCell ref="C217:D217"/>
    <mergeCell ref="C197:C198"/>
    <mergeCell ref="H197:H198"/>
    <mergeCell ref="H205:H206"/>
    <mergeCell ref="I205:I206"/>
    <mergeCell ref="C214:D214"/>
    <mergeCell ref="C196:H196"/>
  </mergeCells>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I210:J210">
    <cfRule type="cellIs" dxfId="24" priority="1" operator="greaterThan">
      <formula>1</formula>
    </cfRule>
  </conditionalFormatting>
  <dataValidations xWindow="392" yWindow="535" count="7">
    <dataValidation allowBlank="1" showInputMessage="1" showErrorMessage="1" prompt="% Towards Gender Equality and Women's Empowerment Must be Higher than 15%_x000a_" sqref="D213:H213" xr:uid="{00000000-0002-0000-0000-000000000000}"/>
    <dataValidation allowBlank="1" showInputMessage="1" showErrorMessage="1" prompt="M&amp;E Budget Cannot be Less than 5%_x000a_" sqref="D216:H216" xr:uid="{00000000-0002-0000-0000-000001000000}"/>
    <dataValidation allowBlank="1" showInputMessage="1" showErrorMessage="1" prompt="Insert *text* description of Outcome here" sqref="C141:K141 C99:K99 C56:K56 C14:K14" xr:uid="{00000000-0002-0000-0000-000002000000}"/>
    <dataValidation allowBlank="1" showInputMessage="1" showErrorMessage="1" prompt="Insert *text* description of Output here" sqref="C15 C25 C35 C45 C57 C68 C78 C88 C100 C110 C120 C130 C142 C152 C162 C172" xr:uid="{00000000-0002-0000-0000-000003000000}"/>
    <dataValidation allowBlank="1" showInputMessage="1" showErrorMessage="1" prompt="Insert *text* description of Activity here" sqref="C16 C26 C36 C46 C173 C58 C69 C89 C79 C101 C111 C131 C143 C153 C163 C121"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5:H215" xr:uid="{00000000-0002-0000-0000-000006000000}"/>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100" zoomScale="80" zoomScaleNormal="80" workbookViewId="0">
      <selection activeCell="D108" sqref="D108"/>
    </sheetView>
  </sheetViews>
  <sheetFormatPr baseColWidth="10" defaultColWidth="9.1640625" defaultRowHeight="16" x14ac:dyDescent="0.2"/>
  <cols>
    <col min="1" max="1" width="4.5" style="62" customWidth="1"/>
    <col min="2" max="2" width="3.33203125" style="62" customWidth="1"/>
    <col min="3" max="3" width="51.5" style="62" customWidth="1"/>
    <col min="4" max="4" width="34.33203125" style="63" customWidth="1"/>
    <col min="5" max="5" width="35" style="63" customWidth="1"/>
    <col min="6" max="7" width="34" style="63" customWidth="1"/>
    <col min="8" max="8" width="25.6640625" style="62" customWidth="1"/>
    <col min="9" max="9" width="21.5" style="62" customWidth="1"/>
    <col min="10" max="10" width="16.83203125" style="62" customWidth="1"/>
    <col min="11" max="11" width="19.5" style="62" customWidth="1"/>
    <col min="12" max="12" width="19" style="62" customWidth="1"/>
    <col min="13" max="13" width="26" style="62" customWidth="1"/>
    <col min="14" max="14" width="21.1640625" style="62" customWidth="1"/>
    <col min="15" max="15" width="7" style="65" customWidth="1"/>
    <col min="16" max="16" width="24.33203125" style="62" customWidth="1"/>
    <col min="17" max="17" width="26.5" style="62" customWidth="1"/>
    <col min="18" max="18" width="30.1640625" style="62" customWidth="1"/>
    <col min="19" max="19" width="33" style="62" customWidth="1"/>
    <col min="20" max="21" width="22.6640625" style="62" customWidth="1"/>
    <col min="22" max="22" width="23.5" style="62" customWidth="1"/>
    <col min="23" max="23" width="32.1640625" style="62" customWidth="1"/>
    <col min="24" max="24" width="9.1640625" style="62"/>
    <col min="25" max="25" width="17.6640625" style="62" customWidth="1"/>
    <col min="26" max="26" width="26.5" style="62" customWidth="1"/>
    <col min="27" max="27" width="22.5" style="62" customWidth="1"/>
    <col min="28" max="28" width="29.6640625" style="62" customWidth="1"/>
    <col min="29" max="29" width="23.5" style="62" customWidth="1"/>
    <col min="30" max="30" width="18.5" style="62" customWidth="1"/>
    <col min="31" max="31" width="17.5" style="62" customWidth="1"/>
    <col min="32" max="32" width="25.1640625" style="62" customWidth="1"/>
    <col min="33" max="16384" width="9.1640625" style="62"/>
  </cols>
  <sheetData>
    <row r="1" spans="2:15" ht="24" customHeight="1" x14ac:dyDescent="0.2">
      <c r="M1" s="23"/>
      <c r="N1" s="6"/>
      <c r="O1" s="62"/>
    </row>
    <row r="2" spans="2:15" ht="46.5" customHeight="1" x14ac:dyDescent="0.55000000000000004">
      <c r="C2" s="312" t="s">
        <v>519</v>
      </c>
      <c r="D2" s="312"/>
      <c r="E2" s="312"/>
      <c r="F2" s="312"/>
      <c r="G2" s="207"/>
      <c r="H2" s="40"/>
      <c r="I2" s="41"/>
      <c r="J2" s="41"/>
      <c r="M2" s="23"/>
      <c r="N2" s="6"/>
      <c r="O2" s="62"/>
    </row>
    <row r="3" spans="2:15" ht="24" customHeight="1" x14ac:dyDescent="0.2">
      <c r="C3" s="45"/>
      <c r="D3" s="42"/>
      <c r="E3" s="42"/>
      <c r="F3" s="42"/>
      <c r="G3" s="42"/>
      <c r="H3" s="42"/>
      <c r="I3" s="42"/>
      <c r="J3" s="42"/>
      <c r="M3" s="23"/>
      <c r="N3" s="6"/>
      <c r="O3" s="62"/>
    </row>
    <row r="4" spans="2:15" ht="24" customHeight="1" thickBot="1" x14ac:dyDescent="0.25">
      <c r="C4" s="45"/>
      <c r="D4" s="42"/>
      <c r="E4" s="42"/>
      <c r="F4" s="42"/>
      <c r="G4" s="42"/>
      <c r="H4" s="42"/>
      <c r="I4" s="42"/>
      <c r="J4" s="42"/>
      <c r="M4" s="23"/>
      <c r="N4" s="6"/>
      <c r="O4" s="62"/>
    </row>
    <row r="5" spans="2:15" ht="30" customHeight="1" x14ac:dyDescent="0.45">
      <c r="C5" s="346" t="s">
        <v>3</v>
      </c>
      <c r="D5" s="347"/>
      <c r="E5" s="347"/>
      <c r="F5" s="347"/>
      <c r="G5" s="347"/>
      <c r="H5" s="348"/>
      <c r="K5" s="23"/>
      <c r="L5" s="6"/>
      <c r="O5" s="62"/>
    </row>
    <row r="6" spans="2:15" ht="24" customHeight="1" x14ac:dyDescent="0.2">
      <c r="C6" s="332" t="s">
        <v>576</v>
      </c>
      <c r="D6" s="333"/>
      <c r="E6" s="333"/>
      <c r="F6" s="333"/>
      <c r="G6" s="333"/>
      <c r="H6" s="334"/>
      <c r="K6" s="23"/>
      <c r="L6" s="6"/>
      <c r="O6" s="62"/>
    </row>
    <row r="7" spans="2:15" ht="41.25" customHeight="1" x14ac:dyDescent="0.2">
      <c r="C7" s="332"/>
      <c r="D7" s="333"/>
      <c r="E7" s="333"/>
      <c r="F7" s="333"/>
      <c r="G7" s="333"/>
      <c r="H7" s="334"/>
      <c r="K7" s="23"/>
      <c r="L7" s="6"/>
      <c r="O7" s="62"/>
    </row>
    <row r="8" spans="2:15" ht="24" customHeight="1" thickBot="1" x14ac:dyDescent="0.25">
      <c r="C8" s="335"/>
      <c r="D8" s="336"/>
      <c r="E8" s="336"/>
      <c r="F8" s="336"/>
      <c r="G8" s="336"/>
      <c r="H8" s="337"/>
      <c r="K8" s="23"/>
      <c r="L8" s="6"/>
      <c r="O8" s="62"/>
    </row>
    <row r="9" spans="2:15" ht="24" customHeight="1" thickBot="1" x14ac:dyDescent="0.25">
      <c r="C9" s="55"/>
      <c r="D9" s="55"/>
      <c r="E9" s="55"/>
      <c r="F9" s="55"/>
      <c r="G9" s="55"/>
      <c r="M9" s="23"/>
      <c r="N9" s="6"/>
      <c r="O9" s="62"/>
    </row>
    <row r="10" spans="2:15" ht="25.5" customHeight="1" thickBot="1" x14ac:dyDescent="0.35">
      <c r="C10" s="313" t="s">
        <v>577</v>
      </c>
      <c r="D10" s="314"/>
      <c r="E10" s="314"/>
      <c r="F10" s="315"/>
      <c r="G10" s="214"/>
      <c r="M10" s="23"/>
      <c r="N10" s="6"/>
      <c r="O10" s="62"/>
    </row>
    <row r="11" spans="2:15" ht="24" customHeight="1" x14ac:dyDescent="0.2">
      <c r="C11" s="55"/>
      <c r="D11" s="55"/>
      <c r="E11" s="55"/>
      <c r="F11" s="55"/>
      <c r="G11" s="55"/>
      <c r="M11" s="23"/>
      <c r="N11" s="6"/>
      <c r="O11" s="62"/>
    </row>
    <row r="12" spans="2:15" ht="40.5" customHeight="1" x14ac:dyDescent="0.2">
      <c r="C12" s="55"/>
      <c r="D12" s="130" t="s">
        <v>646</v>
      </c>
      <c r="E12" s="130" t="s">
        <v>647</v>
      </c>
      <c r="F12" s="130" t="s">
        <v>648</v>
      </c>
      <c r="G12" s="130" t="s">
        <v>649</v>
      </c>
      <c r="H12" s="344" t="s">
        <v>10</v>
      </c>
      <c r="M12" s="23"/>
      <c r="N12" s="6"/>
      <c r="O12" s="62"/>
    </row>
    <row r="13" spans="2:15" ht="24" customHeight="1" x14ac:dyDescent="0.2">
      <c r="C13" s="55"/>
      <c r="D13" s="123" t="str">
        <f>'1) Tableau budgétaire 1'!D13</f>
        <v>HCDH</v>
      </c>
      <c r="E13" s="123" t="str">
        <f>'1) Tableau budgétaire 1'!E13</f>
        <v>PNUD</v>
      </c>
      <c r="F13" s="123" t="str">
        <f>'1) Tableau budgétaire 1'!F13</f>
        <v>ONU FEMMES</v>
      </c>
      <c r="G13" s="123" t="str">
        <f>'1) Tableau budgétaire 1'!G13</f>
        <v>INTERPEACE</v>
      </c>
      <c r="H13" s="345"/>
      <c r="M13" s="23"/>
      <c r="N13" s="6"/>
      <c r="O13" s="62"/>
    </row>
    <row r="14" spans="2:15" ht="24" customHeight="1" x14ac:dyDescent="0.2">
      <c r="B14" s="327" t="s">
        <v>540</v>
      </c>
      <c r="C14" s="328"/>
      <c r="D14" s="328"/>
      <c r="E14" s="328"/>
      <c r="F14" s="328"/>
      <c r="G14" s="328"/>
      <c r="H14" s="329"/>
      <c r="M14" s="23"/>
      <c r="N14" s="6"/>
      <c r="O14" s="62"/>
    </row>
    <row r="15" spans="2:15" ht="22.5" customHeight="1" x14ac:dyDescent="0.2">
      <c r="C15" s="338" t="s">
        <v>665</v>
      </c>
      <c r="D15" s="339"/>
      <c r="E15" s="339"/>
      <c r="F15" s="339"/>
      <c r="G15" s="339"/>
      <c r="H15" s="340"/>
      <c r="M15" s="23"/>
      <c r="N15" s="6"/>
      <c r="O15" s="62"/>
    </row>
    <row r="16" spans="2:15" ht="24.75" customHeight="1" thickBot="1" x14ac:dyDescent="0.25">
      <c r="C16" s="72" t="s">
        <v>541</v>
      </c>
      <c r="D16" s="73">
        <f>'1) Tableau budgétaire 1'!D24</f>
        <v>0</v>
      </c>
      <c r="E16" s="73">
        <f>'1) Tableau budgétaire 1'!E24</f>
        <v>0</v>
      </c>
      <c r="F16" s="73">
        <f>'1) Tableau budgétaire 1'!F24</f>
        <v>28106.18</v>
      </c>
      <c r="G16" s="73">
        <f>'1) Tableau budgétaire 1'!G24</f>
        <v>234089.5</v>
      </c>
      <c r="H16" s="74">
        <f t="shared" ref="H16:H24" si="0">SUM(D16:G16)</f>
        <v>262195.68</v>
      </c>
      <c r="M16" s="23"/>
      <c r="N16" s="6"/>
      <c r="O16" s="62"/>
    </row>
    <row r="17" spans="3:15" ht="21.75" customHeight="1" x14ac:dyDescent="0.2">
      <c r="C17" s="70" t="s">
        <v>542</v>
      </c>
      <c r="D17" s="106"/>
      <c r="E17" s="107"/>
      <c r="F17" s="107"/>
      <c r="G17" s="221">
        <v>0</v>
      </c>
      <c r="H17" s="71">
        <f t="shared" si="0"/>
        <v>0</v>
      </c>
      <c r="O17" s="62"/>
    </row>
    <row r="18" spans="3:15" ht="17" x14ac:dyDescent="0.2">
      <c r="C18" s="60" t="s">
        <v>543</v>
      </c>
      <c r="D18" s="108"/>
      <c r="E18" s="20"/>
      <c r="F18" s="20">
        <v>101.87</v>
      </c>
      <c r="G18" s="222">
        <v>0</v>
      </c>
      <c r="H18" s="71">
        <f t="shared" si="0"/>
        <v>101.87</v>
      </c>
      <c r="O18" s="62"/>
    </row>
    <row r="19" spans="3:15" ht="15.75" customHeight="1" x14ac:dyDescent="0.2">
      <c r="C19" s="60" t="s">
        <v>544</v>
      </c>
      <c r="D19" s="108"/>
      <c r="E19" s="108"/>
      <c r="F19" s="215">
        <v>169.78</v>
      </c>
      <c r="G19" s="220">
        <v>0</v>
      </c>
      <c r="H19" s="71">
        <f t="shared" si="0"/>
        <v>169.78</v>
      </c>
      <c r="O19" s="62"/>
    </row>
    <row r="20" spans="3:15" ht="17" x14ac:dyDescent="0.2">
      <c r="C20" s="61" t="s">
        <v>545</v>
      </c>
      <c r="D20" s="108"/>
      <c r="E20" s="108"/>
      <c r="F20" s="108">
        <v>17250.490000000002</v>
      </c>
      <c r="G20" s="220">
        <v>31110</v>
      </c>
      <c r="H20" s="71">
        <f t="shared" si="0"/>
        <v>48360.490000000005</v>
      </c>
      <c r="O20" s="62"/>
    </row>
    <row r="21" spans="3:15" ht="17" x14ac:dyDescent="0.2">
      <c r="C21" s="60" t="s">
        <v>546</v>
      </c>
      <c r="D21" s="108"/>
      <c r="E21" s="108"/>
      <c r="F21" s="108">
        <v>1120.54</v>
      </c>
      <c r="G21" s="220">
        <v>11492</v>
      </c>
      <c r="H21" s="71">
        <f t="shared" si="0"/>
        <v>12612.54</v>
      </c>
      <c r="O21" s="62"/>
    </row>
    <row r="22" spans="3:15" ht="21.75" customHeight="1" x14ac:dyDescent="0.2">
      <c r="C22" s="60" t="s">
        <v>547</v>
      </c>
      <c r="D22" s="108"/>
      <c r="E22" s="108"/>
      <c r="F22" s="108">
        <v>8444.83</v>
      </c>
      <c r="G22" s="220">
        <v>191487.5</v>
      </c>
      <c r="H22" s="71">
        <f t="shared" si="0"/>
        <v>199932.33</v>
      </c>
      <c r="O22" s="62"/>
    </row>
    <row r="23" spans="3:15" ht="36.75" customHeight="1" x14ac:dyDescent="0.2">
      <c r="C23" s="60" t="s">
        <v>548</v>
      </c>
      <c r="D23" s="108"/>
      <c r="E23" s="108"/>
      <c r="F23" s="108">
        <v>1018.67</v>
      </c>
      <c r="G23" s="220">
        <v>0</v>
      </c>
      <c r="H23" s="71">
        <f t="shared" si="0"/>
        <v>1018.67</v>
      </c>
      <c r="O23" s="62"/>
    </row>
    <row r="24" spans="3:15" ht="15.75" customHeight="1" x14ac:dyDescent="0.2">
      <c r="C24" s="64" t="s">
        <v>13</v>
      </c>
      <c r="D24" s="75">
        <f>SUM(D17:D23)</f>
        <v>0</v>
      </c>
      <c r="E24" s="75">
        <f>SUM(E17:E23)</f>
        <v>0</v>
      </c>
      <c r="F24" s="75">
        <f>SUM(F17:F23)</f>
        <v>28106.18</v>
      </c>
      <c r="G24" s="75">
        <f>SUM(G17:G23)</f>
        <v>234089.5</v>
      </c>
      <c r="H24" s="71">
        <f t="shared" si="0"/>
        <v>262195.68</v>
      </c>
      <c r="O24" s="62"/>
    </row>
    <row r="25" spans="3:15" s="63" customFormat="1" x14ac:dyDescent="0.2">
      <c r="C25" s="76"/>
      <c r="D25" s="77"/>
      <c r="E25" s="77"/>
      <c r="F25" s="77"/>
      <c r="G25" s="77"/>
      <c r="H25" s="145"/>
    </row>
    <row r="26" spans="3:15" x14ac:dyDescent="0.2">
      <c r="C26" s="338" t="s">
        <v>666</v>
      </c>
      <c r="D26" s="339"/>
      <c r="E26" s="339"/>
      <c r="F26" s="339"/>
      <c r="G26" s="339"/>
      <c r="H26" s="340"/>
      <c r="O26" s="62"/>
    </row>
    <row r="27" spans="3:15" ht="27" customHeight="1" thickBot="1" x14ac:dyDescent="0.25">
      <c r="C27" s="72" t="s">
        <v>549</v>
      </c>
      <c r="D27" s="73">
        <f>'1) Tableau budgétaire 1'!D34</f>
        <v>0</v>
      </c>
      <c r="E27" s="73">
        <f>'1) Tableau budgétaire 1'!E34</f>
        <v>0</v>
      </c>
      <c r="F27" s="73">
        <f>'1) Tableau budgétaire 1'!F34</f>
        <v>0</v>
      </c>
      <c r="G27" s="73">
        <f>'1) Tableau budgétaire 1'!G34</f>
        <v>287023.61</v>
      </c>
      <c r="H27" s="74">
        <f t="shared" ref="H27:H35" si="1">SUM(D27:G27)</f>
        <v>287023.61</v>
      </c>
      <c r="O27" s="62"/>
    </row>
    <row r="28" spans="3:15" ht="18" thickBot="1" x14ac:dyDescent="0.25">
      <c r="C28" s="70" t="s">
        <v>542</v>
      </c>
      <c r="D28" s="106"/>
      <c r="E28" s="107"/>
      <c r="F28" s="107"/>
      <c r="G28" s="224">
        <v>0</v>
      </c>
      <c r="H28" s="74">
        <f t="shared" si="1"/>
        <v>0</v>
      </c>
      <c r="O28" s="62"/>
    </row>
    <row r="29" spans="3:15" ht="18" thickBot="1" x14ac:dyDescent="0.25">
      <c r="C29" s="60" t="s">
        <v>543</v>
      </c>
      <c r="D29" s="108"/>
      <c r="E29" s="20"/>
      <c r="F29" s="20"/>
      <c r="G29" s="225">
        <v>2515.5</v>
      </c>
      <c r="H29" s="74">
        <f t="shared" si="1"/>
        <v>2515.5</v>
      </c>
      <c r="O29" s="62"/>
    </row>
    <row r="30" spans="3:15" ht="35" thickBot="1" x14ac:dyDescent="0.25">
      <c r="C30" s="60" t="s">
        <v>544</v>
      </c>
      <c r="D30" s="108"/>
      <c r="E30" s="108"/>
      <c r="F30" s="108"/>
      <c r="G30" s="226">
        <v>0</v>
      </c>
      <c r="H30" s="74">
        <f t="shared" si="1"/>
        <v>0</v>
      </c>
      <c r="O30" s="62"/>
    </row>
    <row r="31" spans="3:15" ht="18" thickBot="1" x14ac:dyDescent="0.25">
      <c r="C31" s="61" t="s">
        <v>545</v>
      </c>
      <c r="D31" s="108"/>
      <c r="E31" s="108"/>
      <c r="F31" s="108"/>
      <c r="G31" s="226">
        <v>4612</v>
      </c>
      <c r="H31" s="74">
        <f t="shared" si="1"/>
        <v>4612</v>
      </c>
      <c r="O31" s="62"/>
    </row>
    <row r="32" spans="3:15" ht="18" thickBot="1" x14ac:dyDescent="0.25">
      <c r="C32" s="60" t="s">
        <v>546</v>
      </c>
      <c r="D32" s="108"/>
      <c r="E32" s="108"/>
      <c r="F32" s="108"/>
      <c r="G32" s="226">
        <v>0</v>
      </c>
      <c r="H32" s="74">
        <f t="shared" si="1"/>
        <v>0</v>
      </c>
      <c r="O32" s="62"/>
    </row>
    <row r="33" spans="3:15" ht="18" thickBot="1" x14ac:dyDescent="0.25">
      <c r="C33" s="60" t="s">
        <v>547</v>
      </c>
      <c r="D33" s="108"/>
      <c r="E33" s="108"/>
      <c r="F33" s="108"/>
      <c r="G33" s="226">
        <v>279896.11</v>
      </c>
      <c r="H33" s="74">
        <f t="shared" si="1"/>
        <v>279896.11</v>
      </c>
      <c r="O33" s="62"/>
    </row>
    <row r="34" spans="3:15" ht="18" thickBot="1" x14ac:dyDescent="0.25">
      <c r="C34" s="60" t="s">
        <v>548</v>
      </c>
      <c r="D34" s="108"/>
      <c r="E34" s="108"/>
      <c r="F34" s="108"/>
      <c r="G34" s="226">
        <v>0</v>
      </c>
      <c r="H34" s="74">
        <f t="shared" si="1"/>
        <v>0</v>
      </c>
      <c r="O34" s="62"/>
    </row>
    <row r="35" spans="3:15" ht="18" thickBot="1" x14ac:dyDescent="0.25">
      <c r="C35" s="64" t="s">
        <v>13</v>
      </c>
      <c r="D35" s="75">
        <f>SUM(D28:D34)</f>
        <v>0</v>
      </c>
      <c r="E35" s="75">
        <f>SUM(E28:E34)</f>
        <v>0</v>
      </c>
      <c r="F35" s="75">
        <f>SUM(F28:F34)</f>
        <v>0</v>
      </c>
      <c r="G35" s="75">
        <f>SUM(G28:G34)</f>
        <v>287023.61</v>
      </c>
      <c r="H35" s="74">
        <f t="shared" si="1"/>
        <v>287023.61</v>
      </c>
      <c r="O35" s="62"/>
    </row>
    <row r="36" spans="3:15" s="63" customFormat="1" x14ac:dyDescent="0.2">
      <c r="C36" s="76"/>
      <c r="D36" s="77"/>
      <c r="E36" s="77"/>
      <c r="F36" s="77"/>
      <c r="G36" s="77"/>
      <c r="H36" s="78"/>
    </row>
    <row r="37" spans="3:15" x14ac:dyDescent="0.2">
      <c r="C37" s="338" t="s">
        <v>667</v>
      </c>
      <c r="D37" s="339"/>
      <c r="E37" s="339"/>
      <c r="F37" s="339"/>
      <c r="G37" s="339"/>
      <c r="H37" s="340"/>
      <c r="O37" s="62"/>
    </row>
    <row r="38" spans="3:15" ht="21.75" customHeight="1" thickBot="1" x14ac:dyDescent="0.25">
      <c r="C38" s="72" t="s">
        <v>550</v>
      </c>
      <c r="D38" s="73">
        <f>'1) Tableau budgétaire 1'!D44</f>
        <v>0</v>
      </c>
      <c r="E38" s="73">
        <f>'1) Tableau budgétaire 1'!E44</f>
        <v>0</v>
      </c>
      <c r="F38" s="73">
        <f>'1) Tableau budgétaire 1'!F44</f>
        <v>107729.97</v>
      </c>
      <c r="G38" s="73">
        <f>'1) Tableau budgétaire 1'!G44</f>
        <v>132906.07</v>
      </c>
      <c r="H38" s="74">
        <f t="shared" ref="H38:H46" si="2">SUM(D38:G38)</f>
        <v>240636.04</v>
      </c>
      <c r="O38" s="62"/>
    </row>
    <row r="39" spans="3:15" ht="18" thickBot="1" x14ac:dyDescent="0.25">
      <c r="C39" s="70" t="s">
        <v>542</v>
      </c>
      <c r="D39" s="106"/>
      <c r="E39" s="107"/>
      <c r="F39" s="107"/>
      <c r="G39" s="224">
        <v>0</v>
      </c>
      <c r="H39" s="74">
        <f t="shared" si="2"/>
        <v>0</v>
      </c>
      <c r="O39" s="62"/>
    </row>
    <row r="40" spans="3:15" s="63" customFormat="1" ht="15.75" customHeight="1" thickBot="1" x14ac:dyDescent="0.25">
      <c r="C40" s="60" t="s">
        <v>543</v>
      </c>
      <c r="D40" s="108"/>
      <c r="E40" s="20"/>
      <c r="F40" s="20">
        <v>305.60000000000002</v>
      </c>
      <c r="G40" s="225">
        <v>0</v>
      </c>
      <c r="H40" s="74">
        <f t="shared" si="2"/>
        <v>305.60000000000002</v>
      </c>
    </row>
    <row r="41" spans="3:15" s="63" customFormat="1" ht="35" thickBot="1" x14ac:dyDescent="0.25">
      <c r="C41" s="60" t="s">
        <v>544</v>
      </c>
      <c r="D41" s="108"/>
      <c r="E41" s="108"/>
      <c r="F41" s="108">
        <v>509.34</v>
      </c>
      <c r="G41" s="226">
        <v>0</v>
      </c>
      <c r="H41" s="74">
        <f t="shared" si="2"/>
        <v>509.34</v>
      </c>
    </row>
    <row r="42" spans="3:15" s="63" customFormat="1" ht="18" thickBot="1" x14ac:dyDescent="0.25">
      <c r="C42" s="61" t="s">
        <v>545</v>
      </c>
      <c r="D42" s="108">
        <v>0</v>
      </c>
      <c r="E42" s="108"/>
      <c r="F42" s="108">
        <v>36096.01</v>
      </c>
      <c r="G42" s="226">
        <v>0</v>
      </c>
      <c r="H42" s="74">
        <f t="shared" si="2"/>
        <v>36096.01</v>
      </c>
    </row>
    <row r="43" spans="3:15" ht="18" thickBot="1" x14ac:dyDescent="0.25">
      <c r="C43" s="60" t="s">
        <v>546</v>
      </c>
      <c r="D43" s="108">
        <v>0</v>
      </c>
      <c r="E43" s="108"/>
      <c r="F43" s="108">
        <v>3361.63</v>
      </c>
      <c r="G43" s="226">
        <v>17191</v>
      </c>
      <c r="H43" s="74">
        <f t="shared" si="2"/>
        <v>20552.63</v>
      </c>
      <c r="O43" s="62"/>
    </row>
    <row r="44" spans="3:15" ht="18" thickBot="1" x14ac:dyDescent="0.25">
      <c r="C44" s="60" t="s">
        <v>547</v>
      </c>
      <c r="D44" s="108"/>
      <c r="E44" s="108"/>
      <c r="F44" s="108">
        <v>64401.36</v>
      </c>
      <c r="G44" s="226">
        <v>115715.07</v>
      </c>
      <c r="H44" s="74">
        <f t="shared" si="2"/>
        <v>180116.43</v>
      </c>
      <c r="O44" s="62"/>
    </row>
    <row r="45" spans="3:15" ht="18" thickBot="1" x14ac:dyDescent="0.25">
      <c r="C45" s="60" t="s">
        <v>548</v>
      </c>
      <c r="D45" s="108"/>
      <c r="E45" s="108"/>
      <c r="F45" s="108">
        <v>3056.03</v>
      </c>
      <c r="G45" s="226">
        <v>0</v>
      </c>
      <c r="H45" s="74">
        <f t="shared" si="2"/>
        <v>3056.03</v>
      </c>
      <c r="O45" s="62"/>
    </row>
    <row r="46" spans="3:15" ht="18" thickBot="1" x14ac:dyDescent="0.25">
      <c r="C46" s="156" t="s">
        <v>13</v>
      </c>
      <c r="D46" s="157">
        <f>SUM(D39:D45)</f>
        <v>0</v>
      </c>
      <c r="E46" s="157">
        <f>SUM(E39:E45)</f>
        <v>0</v>
      </c>
      <c r="F46" s="157">
        <f>SUM(F39:F45)</f>
        <v>107729.97</v>
      </c>
      <c r="G46" s="157">
        <f>SUM(G39:G45)</f>
        <v>132906.07</v>
      </c>
      <c r="H46" s="74">
        <f t="shared" si="2"/>
        <v>240636.04</v>
      </c>
      <c r="O46" s="62"/>
    </row>
    <row r="47" spans="3:15" x14ac:dyDescent="0.2">
      <c r="C47" s="158"/>
      <c r="D47" s="159"/>
      <c r="E47" s="159"/>
      <c r="F47" s="159"/>
      <c r="G47" s="159"/>
      <c r="H47" s="160"/>
      <c r="O47" s="62"/>
    </row>
    <row r="48" spans="3:15" s="63" customFormat="1" x14ac:dyDescent="0.2">
      <c r="C48" s="349" t="s">
        <v>668</v>
      </c>
      <c r="D48" s="350"/>
      <c r="E48" s="350"/>
      <c r="F48" s="350"/>
      <c r="G48" s="350"/>
      <c r="H48" s="351"/>
    </row>
    <row r="49" spans="2:15" ht="20.25" customHeight="1" thickBot="1" x14ac:dyDescent="0.25">
      <c r="C49" s="254" t="s">
        <v>551</v>
      </c>
      <c r="D49" s="255">
        <f>'1) Tableau budgétaire 1'!D54</f>
        <v>0</v>
      </c>
      <c r="E49" s="255">
        <f>'1) Tableau budgétaire 1'!E54</f>
        <v>0</v>
      </c>
      <c r="F49" s="255">
        <f>'1) Tableau budgétaire 1'!F54</f>
        <v>0</v>
      </c>
      <c r="G49" s="255">
        <f>'1) Tableau budgétaire 1'!G54</f>
        <v>0</v>
      </c>
      <c r="H49" s="256">
        <f>SUM(D49:G49)</f>
        <v>0</v>
      </c>
      <c r="O49" s="62"/>
    </row>
    <row r="50" spans="2:15" ht="18" thickBot="1" x14ac:dyDescent="0.25">
      <c r="C50" s="257" t="s">
        <v>542</v>
      </c>
      <c r="D50" s="258"/>
      <c r="E50" s="259"/>
      <c r="F50" s="259"/>
      <c r="G50" s="259"/>
      <c r="H50" s="256">
        <f t="shared" ref="H50:H57" si="3">SUM(D50:G50)</f>
        <v>0</v>
      </c>
      <c r="O50" s="62"/>
    </row>
    <row r="51" spans="2:15" ht="15.75" customHeight="1" thickBot="1" x14ac:dyDescent="0.25">
      <c r="C51" s="260" t="s">
        <v>543</v>
      </c>
      <c r="D51" s="215"/>
      <c r="E51" s="250"/>
      <c r="F51" s="250"/>
      <c r="G51" s="250"/>
      <c r="H51" s="256">
        <f t="shared" si="3"/>
        <v>0</v>
      </c>
      <c r="O51" s="62"/>
    </row>
    <row r="52" spans="2:15" ht="32.25" customHeight="1" thickBot="1" x14ac:dyDescent="0.25">
      <c r="C52" s="260" t="s">
        <v>544</v>
      </c>
      <c r="D52" s="215"/>
      <c r="E52" s="215"/>
      <c r="F52" s="215"/>
      <c r="G52" s="215"/>
      <c r="H52" s="256">
        <f t="shared" si="3"/>
        <v>0</v>
      </c>
      <c r="O52" s="62"/>
    </row>
    <row r="53" spans="2:15" s="63" customFormat="1" ht="18" thickBot="1" x14ac:dyDescent="0.25">
      <c r="C53" s="261" t="s">
        <v>545</v>
      </c>
      <c r="D53" s="215"/>
      <c r="E53" s="215"/>
      <c r="F53" s="215"/>
      <c r="G53" s="215"/>
      <c r="H53" s="256">
        <f t="shared" si="3"/>
        <v>0</v>
      </c>
    </row>
    <row r="54" spans="2:15" ht="18" thickBot="1" x14ac:dyDescent="0.25">
      <c r="C54" s="260" t="s">
        <v>546</v>
      </c>
      <c r="D54" s="215"/>
      <c r="E54" s="215"/>
      <c r="F54" s="215"/>
      <c r="G54" s="215"/>
      <c r="H54" s="256">
        <f t="shared" si="3"/>
        <v>0</v>
      </c>
      <c r="O54" s="62"/>
    </row>
    <row r="55" spans="2:15" ht="18" thickBot="1" x14ac:dyDescent="0.25">
      <c r="C55" s="260" t="s">
        <v>547</v>
      </c>
      <c r="D55" s="215"/>
      <c r="E55" s="215"/>
      <c r="F55" s="215"/>
      <c r="G55" s="215"/>
      <c r="H55" s="256">
        <f t="shared" si="3"/>
        <v>0</v>
      </c>
      <c r="O55" s="62"/>
    </row>
    <row r="56" spans="2:15" ht="18" thickBot="1" x14ac:dyDescent="0.25">
      <c r="C56" s="260" t="s">
        <v>548</v>
      </c>
      <c r="D56" s="215"/>
      <c r="E56" s="215"/>
      <c r="F56" s="215"/>
      <c r="G56" s="215"/>
      <c r="H56" s="256">
        <f t="shared" si="3"/>
        <v>0</v>
      </c>
      <c r="O56" s="62"/>
    </row>
    <row r="57" spans="2:15" ht="21" customHeight="1" thickBot="1" x14ac:dyDescent="0.25">
      <c r="C57" s="262" t="s">
        <v>13</v>
      </c>
      <c r="D57" s="263">
        <f>SUM(D50:D56)</f>
        <v>0</v>
      </c>
      <c r="E57" s="263">
        <f>SUM(E50:E56)</f>
        <v>0</v>
      </c>
      <c r="F57" s="263">
        <f>SUM(F50:F56)</f>
        <v>0</v>
      </c>
      <c r="G57" s="263">
        <f>SUM(G50:G56)</f>
        <v>0</v>
      </c>
      <c r="H57" s="256">
        <f t="shared" si="3"/>
        <v>0</v>
      </c>
      <c r="O57" s="62"/>
    </row>
    <row r="58" spans="2:15" s="63" customFormat="1" ht="22.5" customHeight="1" x14ac:dyDescent="0.2">
      <c r="C58" s="79"/>
      <c r="D58" s="77"/>
      <c r="E58" s="77"/>
      <c r="F58" s="77"/>
      <c r="G58" s="77"/>
      <c r="H58" s="78"/>
    </row>
    <row r="59" spans="2:15" x14ac:dyDescent="0.2">
      <c r="B59" s="327" t="s">
        <v>552</v>
      </c>
      <c r="C59" s="328"/>
      <c r="D59" s="328"/>
      <c r="E59" s="328"/>
      <c r="F59" s="328"/>
      <c r="G59" s="328"/>
      <c r="H59" s="329"/>
      <c r="O59" s="62"/>
    </row>
    <row r="60" spans="2:15" x14ac:dyDescent="0.2">
      <c r="C60" s="338" t="s">
        <v>669</v>
      </c>
      <c r="D60" s="339"/>
      <c r="E60" s="339"/>
      <c r="F60" s="339"/>
      <c r="G60" s="339"/>
      <c r="H60" s="340"/>
      <c r="O60" s="62"/>
    </row>
    <row r="61" spans="2:15" ht="24" customHeight="1" thickBot="1" x14ac:dyDescent="0.25">
      <c r="C61" s="72" t="s">
        <v>553</v>
      </c>
      <c r="D61" s="73">
        <f>'1) Tableau budgétaire 1'!D67</f>
        <v>0</v>
      </c>
      <c r="E61" s="73">
        <f>'1) Tableau budgétaire 1'!E67</f>
        <v>230000</v>
      </c>
      <c r="F61" s="73">
        <f>'1) Tableau budgétaire 1'!F67</f>
        <v>135381.84999999998</v>
      </c>
      <c r="G61" s="73">
        <f>'1) Tableau budgétaire 1'!G67</f>
        <v>0</v>
      </c>
      <c r="H61" s="74">
        <f>SUM(D61:G61)</f>
        <v>365381.85</v>
      </c>
      <c r="O61" s="62"/>
    </row>
    <row r="62" spans="2:15" ht="15.75" customHeight="1" thickBot="1" x14ac:dyDescent="0.25">
      <c r="C62" s="70" t="s">
        <v>542</v>
      </c>
      <c r="D62" s="106"/>
      <c r="E62" s="221"/>
      <c r="F62" s="217"/>
      <c r="G62" s="107"/>
      <c r="H62" s="74">
        <f t="shared" ref="H62:H69" si="4">SUM(D62:G62)</f>
        <v>0</v>
      </c>
      <c r="O62" s="62"/>
    </row>
    <row r="63" spans="2:15" ht="15.75" customHeight="1" thickBot="1" x14ac:dyDescent="0.25">
      <c r="C63" s="60" t="s">
        <v>543</v>
      </c>
      <c r="D63" s="108"/>
      <c r="E63" s="222"/>
      <c r="F63" s="216">
        <v>651.95000000000005</v>
      </c>
      <c r="G63" s="20"/>
      <c r="H63" s="74">
        <f t="shared" si="4"/>
        <v>651.95000000000005</v>
      </c>
      <c r="O63" s="62"/>
    </row>
    <row r="64" spans="2:15" ht="15.75" customHeight="1" thickBot="1" x14ac:dyDescent="0.25">
      <c r="C64" s="60" t="s">
        <v>544</v>
      </c>
      <c r="D64" s="108"/>
      <c r="E64" s="220">
        <v>60000</v>
      </c>
      <c r="F64" s="215">
        <v>1086.5899999999999</v>
      </c>
      <c r="G64" s="108"/>
      <c r="H64" s="74">
        <f t="shared" si="4"/>
        <v>61086.59</v>
      </c>
      <c r="O64" s="62"/>
    </row>
    <row r="65" spans="2:15" ht="18.75" customHeight="1" thickBot="1" x14ac:dyDescent="0.25">
      <c r="C65" s="61" t="s">
        <v>545</v>
      </c>
      <c r="D65" s="108"/>
      <c r="E65" s="220">
        <f>'[1]1) Tableau budgétaire 1'!E58+'[1]1) Tableau budgétaire 1'!E60+'[1]1) Tableau budgétaire 1'!E61</f>
        <v>95000</v>
      </c>
      <c r="F65" s="218">
        <v>42465</v>
      </c>
      <c r="G65" s="108"/>
      <c r="H65" s="74">
        <f t="shared" si="4"/>
        <v>137465</v>
      </c>
      <c r="O65" s="62"/>
    </row>
    <row r="66" spans="2:15" ht="18" thickBot="1" x14ac:dyDescent="0.25">
      <c r="C66" s="60" t="s">
        <v>546</v>
      </c>
      <c r="D66" s="108"/>
      <c r="E66" s="220"/>
      <c r="F66" s="215">
        <v>7171.48</v>
      </c>
      <c r="G66" s="108"/>
      <c r="H66" s="74">
        <f t="shared" si="4"/>
        <v>7171.48</v>
      </c>
      <c r="O66" s="62"/>
    </row>
    <row r="67" spans="2:15" s="63" customFormat="1" ht="21.75" customHeight="1" thickBot="1" x14ac:dyDescent="0.25">
      <c r="B67" s="62"/>
      <c r="C67" s="60" t="s">
        <v>547</v>
      </c>
      <c r="D67" s="108"/>
      <c r="E67" s="220">
        <f>'[1]1) Tableau budgétaire 1'!E62</f>
        <v>75000</v>
      </c>
      <c r="F67" s="215">
        <v>77487.31</v>
      </c>
      <c r="G67" s="108"/>
      <c r="H67" s="74">
        <f t="shared" si="4"/>
        <v>152487.31</v>
      </c>
    </row>
    <row r="68" spans="2:15" s="63" customFormat="1" ht="18" thickBot="1" x14ac:dyDescent="0.25">
      <c r="B68" s="62"/>
      <c r="C68" s="60" t="s">
        <v>548</v>
      </c>
      <c r="D68" s="108"/>
      <c r="E68" s="220"/>
      <c r="F68" s="215">
        <v>6519.52</v>
      </c>
      <c r="G68" s="108"/>
      <c r="H68" s="74">
        <f t="shared" si="4"/>
        <v>6519.52</v>
      </c>
    </row>
    <row r="69" spans="2:15" ht="18" thickBot="1" x14ac:dyDescent="0.25">
      <c r="C69" s="64" t="s">
        <v>13</v>
      </c>
      <c r="D69" s="75">
        <f>SUM(D62:D68)</f>
        <v>0</v>
      </c>
      <c r="E69" s="75">
        <f>SUM(E62:E68)</f>
        <v>230000</v>
      </c>
      <c r="F69" s="270">
        <f>SUM(F62:F68)</f>
        <v>135381.85</v>
      </c>
      <c r="G69" s="75">
        <f>SUM(G62:G68)</f>
        <v>0</v>
      </c>
      <c r="H69" s="74">
        <f t="shared" si="4"/>
        <v>365381.85</v>
      </c>
      <c r="O69" s="62"/>
    </row>
    <row r="70" spans="2:15" s="63" customFormat="1" x14ac:dyDescent="0.2">
      <c r="C70" s="76"/>
      <c r="D70" s="77"/>
      <c r="E70" s="77"/>
      <c r="F70" s="77"/>
      <c r="G70" s="77"/>
      <c r="H70" s="78"/>
    </row>
    <row r="71" spans="2:15" x14ac:dyDescent="0.2">
      <c r="B71" s="63"/>
      <c r="C71" s="338" t="s">
        <v>670</v>
      </c>
      <c r="D71" s="339"/>
      <c r="E71" s="339"/>
      <c r="F71" s="339"/>
      <c r="G71" s="339"/>
      <c r="H71" s="340"/>
      <c r="O71" s="62"/>
    </row>
    <row r="72" spans="2:15" ht="21.75" customHeight="1" thickBot="1" x14ac:dyDescent="0.25">
      <c r="C72" s="72" t="s">
        <v>554</v>
      </c>
      <c r="D72" s="73">
        <f>'1) Tableau budgétaire 1'!D77</f>
        <v>0</v>
      </c>
      <c r="E72" s="73">
        <f>'1) Tableau budgétaire 1'!E77</f>
        <v>250000</v>
      </c>
      <c r="F72" s="73">
        <f>'1) Tableau budgétaire 1'!F77</f>
        <v>33135.07</v>
      </c>
      <c r="G72" s="73">
        <f>'1) Tableau budgétaire 1'!G77</f>
        <v>27245.7</v>
      </c>
      <c r="H72" s="74">
        <f>SUM(D72:G72)</f>
        <v>310380.77</v>
      </c>
      <c r="O72" s="62"/>
    </row>
    <row r="73" spans="2:15" ht="15.75" customHeight="1" thickBot="1" x14ac:dyDescent="0.25">
      <c r="C73" s="70" t="s">
        <v>542</v>
      </c>
      <c r="D73" s="106"/>
      <c r="E73" s="221"/>
      <c r="F73" s="107"/>
      <c r="G73" s="221"/>
      <c r="H73" s="74">
        <f t="shared" ref="H73:H80" si="5">SUM(D73:G73)</f>
        <v>0</v>
      </c>
      <c r="O73" s="62"/>
    </row>
    <row r="74" spans="2:15" ht="15.75" customHeight="1" thickBot="1" x14ac:dyDescent="0.25">
      <c r="C74" s="60" t="s">
        <v>543</v>
      </c>
      <c r="D74" s="108"/>
      <c r="E74" s="222"/>
      <c r="F74" s="216">
        <v>162.99</v>
      </c>
      <c r="G74" s="222"/>
      <c r="H74" s="74">
        <f t="shared" si="5"/>
        <v>162.99</v>
      </c>
      <c r="O74" s="62"/>
    </row>
    <row r="75" spans="2:15" ht="15.75" customHeight="1" thickBot="1" x14ac:dyDescent="0.25">
      <c r="C75" s="60" t="s">
        <v>544</v>
      </c>
      <c r="D75" s="108"/>
      <c r="E75" s="220"/>
      <c r="F75" s="108">
        <v>271.64999999999998</v>
      </c>
      <c r="G75" s="220"/>
      <c r="H75" s="74">
        <f t="shared" si="5"/>
        <v>271.64999999999998</v>
      </c>
      <c r="O75" s="62"/>
    </row>
    <row r="76" spans="2:15" ht="18" thickBot="1" x14ac:dyDescent="0.25">
      <c r="C76" s="61" t="s">
        <v>545</v>
      </c>
      <c r="D76" s="108"/>
      <c r="E76" s="220">
        <v>175000</v>
      </c>
      <c r="F76" s="108">
        <v>13302</v>
      </c>
      <c r="G76" s="220"/>
      <c r="H76" s="74">
        <f t="shared" si="5"/>
        <v>188302</v>
      </c>
      <c r="O76" s="62"/>
    </row>
    <row r="77" spans="2:15" ht="18" thickBot="1" x14ac:dyDescent="0.25">
      <c r="C77" s="60" t="s">
        <v>546</v>
      </c>
      <c r="D77" s="108"/>
      <c r="E77" s="223"/>
      <c r="F77" s="108">
        <v>1792.87</v>
      </c>
      <c r="G77" s="220"/>
      <c r="H77" s="74">
        <f t="shared" si="5"/>
        <v>1792.87</v>
      </c>
      <c r="O77" s="62"/>
    </row>
    <row r="78" spans="2:15" ht="18" thickBot="1" x14ac:dyDescent="0.25">
      <c r="C78" s="60" t="s">
        <v>547</v>
      </c>
      <c r="D78" s="108"/>
      <c r="E78" s="220">
        <f>'[1]1) Tableau budgétaire 1'!E73</f>
        <v>75000</v>
      </c>
      <c r="F78" s="108">
        <v>15975.68</v>
      </c>
      <c r="G78" s="226">
        <v>27245.7</v>
      </c>
      <c r="H78" s="74">
        <f>SUM(D78:G78)</f>
        <v>118221.37999999999</v>
      </c>
      <c r="O78" s="62"/>
    </row>
    <row r="79" spans="2:15" ht="18" thickBot="1" x14ac:dyDescent="0.25">
      <c r="C79" s="60" t="s">
        <v>548</v>
      </c>
      <c r="D79" s="108"/>
      <c r="E79" s="220"/>
      <c r="F79" s="108">
        <v>1629.88</v>
      </c>
      <c r="G79" s="220"/>
      <c r="H79" s="74">
        <f>SUM(D79:G79)</f>
        <v>1629.88</v>
      </c>
      <c r="O79" s="62"/>
    </row>
    <row r="80" spans="2:15" ht="18" thickBot="1" x14ac:dyDescent="0.25">
      <c r="C80" s="64" t="s">
        <v>13</v>
      </c>
      <c r="D80" s="75">
        <f>SUM(D73:D79)</f>
        <v>0</v>
      </c>
      <c r="E80" s="75">
        <f>SUM(E73:E79)</f>
        <v>250000</v>
      </c>
      <c r="F80" s="75">
        <f>SUM(F73:F79)</f>
        <v>33135.07</v>
      </c>
      <c r="G80" s="75">
        <f>SUM(G73:G79)</f>
        <v>27245.7</v>
      </c>
      <c r="H80" s="74">
        <f t="shared" si="5"/>
        <v>310380.77</v>
      </c>
      <c r="O80" s="62"/>
    </row>
    <row r="81" spans="2:15" s="63" customFormat="1" x14ac:dyDescent="0.2">
      <c r="C81" s="76"/>
      <c r="D81" s="77"/>
      <c r="E81" s="77"/>
      <c r="F81" s="77"/>
      <c r="G81" s="77"/>
      <c r="H81" s="78"/>
    </row>
    <row r="82" spans="2:15" x14ac:dyDescent="0.2">
      <c r="C82" s="338" t="s">
        <v>671</v>
      </c>
      <c r="D82" s="339"/>
      <c r="E82" s="339"/>
      <c r="F82" s="339"/>
      <c r="G82" s="339"/>
      <c r="H82" s="340"/>
      <c r="O82" s="62"/>
    </row>
    <row r="83" spans="2:15" ht="21.75" customHeight="1" thickBot="1" x14ac:dyDescent="0.25">
      <c r="B83" s="63"/>
      <c r="C83" s="72" t="s">
        <v>555</v>
      </c>
      <c r="D83" s="73">
        <f>'1) Tableau budgétaire 1'!D87</f>
        <v>0</v>
      </c>
      <c r="E83" s="73">
        <f>'1) Tableau budgétaire 1'!E87</f>
        <v>208300</v>
      </c>
      <c r="F83" s="73">
        <f>'1) Tableau budgétaire 1'!F87</f>
        <v>150976.24</v>
      </c>
      <c r="G83" s="73">
        <f>'1) Tableau budgétaire 1'!G87</f>
        <v>0</v>
      </c>
      <c r="H83" s="74">
        <f>SUM(D83:G83)</f>
        <v>359276.24</v>
      </c>
      <c r="O83" s="62"/>
    </row>
    <row r="84" spans="2:15" ht="18" customHeight="1" thickBot="1" x14ac:dyDescent="0.25">
      <c r="C84" s="70" t="s">
        <v>542</v>
      </c>
      <c r="D84" s="106"/>
      <c r="E84" s="221"/>
      <c r="F84" s="217"/>
      <c r="G84" s="107"/>
      <c r="H84" s="74">
        <f t="shared" ref="H84:H91" si="6">SUM(D84:G84)</f>
        <v>0</v>
      </c>
      <c r="O84" s="62"/>
    </row>
    <row r="85" spans="2:15" ht="15.75" customHeight="1" thickBot="1" x14ac:dyDescent="0.25">
      <c r="C85" s="60" t="s">
        <v>543</v>
      </c>
      <c r="D85" s="108"/>
      <c r="E85" s="222"/>
      <c r="F85" s="216">
        <v>814.94</v>
      </c>
      <c r="G85" s="20"/>
      <c r="H85" s="74">
        <f t="shared" si="6"/>
        <v>814.94</v>
      </c>
      <c r="O85" s="62"/>
    </row>
    <row r="86" spans="2:15" s="63" customFormat="1" ht="15.75" customHeight="1" thickBot="1" x14ac:dyDescent="0.25">
      <c r="B86" s="62"/>
      <c r="C86" s="60" t="s">
        <v>544</v>
      </c>
      <c r="D86" s="108"/>
      <c r="E86" s="220"/>
      <c r="F86" s="215">
        <v>1358.23</v>
      </c>
      <c r="G86" s="108"/>
      <c r="H86" s="74">
        <f t="shared" si="6"/>
        <v>1358.23</v>
      </c>
    </row>
    <row r="87" spans="2:15" ht="18" thickBot="1" x14ac:dyDescent="0.25">
      <c r="B87" s="63"/>
      <c r="C87" s="61" t="s">
        <v>545</v>
      </c>
      <c r="D87" s="108"/>
      <c r="E87" s="220"/>
      <c r="F87" s="218">
        <v>40684.129999999997</v>
      </c>
      <c r="G87" s="108"/>
      <c r="H87" s="74">
        <f t="shared" si="6"/>
        <v>40684.129999999997</v>
      </c>
      <c r="O87" s="62"/>
    </row>
    <row r="88" spans="2:15" ht="18" thickBot="1" x14ac:dyDescent="0.25">
      <c r="B88" s="63"/>
      <c r="C88" s="60" t="s">
        <v>546</v>
      </c>
      <c r="D88" s="108"/>
      <c r="E88" s="220"/>
      <c r="F88" s="215">
        <v>8964.35</v>
      </c>
      <c r="G88" s="108"/>
      <c r="H88" s="74">
        <f t="shared" si="6"/>
        <v>8964.35</v>
      </c>
      <c r="O88" s="62"/>
    </row>
    <row r="89" spans="2:15" ht="18" thickBot="1" x14ac:dyDescent="0.25">
      <c r="B89" s="63"/>
      <c r="C89" s="60" t="s">
        <v>547</v>
      </c>
      <c r="D89" s="108"/>
      <c r="E89" s="220">
        <v>208300</v>
      </c>
      <c r="F89" s="215">
        <v>91005.18</v>
      </c>
      <c r="G89" s="108"/>
      <c r="H89" s="74">
        <f t="shared" si="6"/>
        <v>299305.18</v>
      </c>
      <c r="O89" s="62"/>
    </row>
    <row r="90" spans="2:15" ht="18" thickBot="1" x14ac:dyDescent="0.25">
      <c r="C90" s="60" t="s">
        <v>548</v>
      </c>
      <c r="D90" s="108"/>
      <c r="E90" s="220"/>
      <c r="F90" s="215">
        <v>8149.41</v>
      </c>
      <c r="G90" s="108"/>
      <c r="H90" s="74">
        <f t="shared" si="6"/>
        <v>8149.41</v>
      </c>
      <c r="O90" s="62"/>
    </row>
    <row r="91" spans="2:15" ht="18" thickBot="1" x14ac:dyDescent="0.25">
      <c r="C91" s="64" t="s">
        <v>13</v>
      </c>
      <c r="D91" s="75">
        <f>SUM(D84:D90)</f>
        <v>0</v>
      </c>
      <c r="E91" s="75">
        <f>SUM(E84:E90)</f>
        <v>208300</v>
      </c>
      <c r="F91" s="75">
        <f>SUM(F84:F90)</f>
        <v>150976.24</v>
      </c>
      <c r="G91" s="75">
        <f>SUM(G84:G90)</f>
        <v>0</v>
      </c>
      <c r="H91" s="74">
        <f t="shared" si="6"/>
        <v>359276.24</v>
      </c>
      <c r="O91" s="62"/>
    </row>
    <row r="92" spans="2:15" s="63" customFormat="1" x14ac:dyDescent="0.2">
      <c r="C92" s="76"/>
      <c r="D92" s="77"/>
      <c r="E92" s="77"/>
      <c r="F92" s="77"/>
      <c r="G92" s="77"/>
      <c r="H92" s="78"/>
    </row>
    <row r="93" spans="2:15" x14ac:dyDescent="0.2">
      <c r="C93" s="327" t="s">
        <v>432</v>
      </c>
      <c r="D93" s="328"/>
      <c r="E93" s="328"/>
      <c r="F93" s="328"/>
      <c r="G93" s="328"/>
      <c r="H93" s="329"/>
      <c r="O93" s="62"/>
    </row>
    <row r="94" spans="2:15" ht="21.75" customHeight="1" thickBot="1" x14ac:dyDescent="0.25">
      <c r="C94" s="72" t="s">
        <v>556</v>
      </c>
      <c r="D94" s="73">
        <f>'1) Tableau budgétaire 1'!D97</f>
        <v>0</v>
      </c>
      <c r="E94" s="73">
        <f>'1) Tableau budgétaire 1'!E97</f>
        <v>0</v>
      </c>
      <c r="F94" s="73">
        <f>'1) Tableau budgétaire 1'!F97</f>
        <v>0</v>
      </c>
      <c r="G94" s="73">
        <f>'1) Tableau budgétaire 1'!G97</f>
        <v>0</v>
      </c>
      <c r="H94" s="74">
        <f>SUM(D94:G94)</f>
        <v>0</v>
      </c>
      <c r="O94" s="62"/>
    </row>
    <row r="95" spans="2:15" ht="15.75" customHeight="1" thickBot="1" x14ac:dyDescent="0.25">
      <c r="C95" s="70" t="s">
        <v>542</v>
      </c>
      <c r="D95" s="106"/>
      <c r="E95" s="107"/>
      <c r="F95" s="107"/>
      <c r="G95" s="107"/>
      <c r="H95" s="74">
        <f t="shared" ref="H95:H102" si="7">SUM(D95:G95)</f>
        <v>0</v>
      </c>
      <c r="O95" s="62"/>
    </row>
    <row r="96" spans="2:15" ht="15.75" customHeight="1" thickBot="1" x14ac:dyDescent="0.25">
      <c r="B96" s="63"/>
      <c r="C96" s="60" t="s">
        <v>543</v>
      </c>
      <c r="D96" s="108"/>
      <c r="E96" s="20"/>
      <c r="F96" s="20"/>
      <c r="G96" s="20"/>
      <c r="H96" s="74">
        <f t="shared" si="7"/>
        <v>0</v>
      </c>
      <c r="O96" s="62"/>
    </row>
    <row r="97" spans="2:15" ht="15.75" customHeight="1" thickBot="1" x14ac:dyDescent="0.25">
      <c r="C97" s="60" t="s">
        <v>544</v>
      </c>
      <c r="D97" s="108"/>
      <c r="E97" s="108"/>
      <c r="F97" s="108"/>
      <c r="G97" s="108"/>
      <c r="H97" s="74">
        <f t="shared" si="7"/>
        <v>0</v>
      </c>
      <c r="O97" s="62"/>
    </row>
    <row r="98" spans="2:15" ht="18" thickBot="1" x14ac:dyDescent="0.25">
      <c r="C98" s="61" t="s">
        <v>545</v>
      </c>
      <c r="D98" s="108"/>
      <c r="E98" s="108"/>
      <c r="F98" s="108"/>
      <c r="G98" s="108"/>
      <c r="H98" s="74">
        <f t="shared" si="7"/>
        <v>0</v>
      </c>
      <c r="O98" s="62"/>
    </row>
    <row r="99" spans="2:15" ht="18" thickBot="1" x14ac:dyDescent="0.25">
      <c r="C99" s="60" t="s">
        <v>546</v>
      </c>
      <c r="D99" s="108"/>
      <c r="E99" s="108"/>
      <c r="F99" s="108"/>
      <c r="G99" s="108"/>
      <c r="H99" s="74">
        <f t="shared" si="7"/>
        <v>0</v>
      </c>
      <c r="O99" s="62"/>
    </row>
    <row r="100" spans="2:15" ht="25.5" customHeight="1" thickBot="1" x14ac:dyDescent="0.25">
      <c r="C100" s="60" t="s">
        <v>547</v>
      </c>
      <c r="D100" s="108"/>
      <c r="E100" s="108"/>
      <c r="F100" s="108"/>
      <c r="G100" s="108"/>
      <c r="H100" s="74">
        <f t="shared" si="7"/>
        <v>0</v>
      </c>
      <c r="O100" s="62"/>
    </row>
    <row r="101" spans="2:15" ht="18" thickBot="1" x14ac:dyDescent="0.25">
      <c r="B101" s="63"/>
      <c r="C101" s="60" t="s">
        <v>548</v>
      </c>
      <c r="D101" s="108"/>
      <c r="E101" s="108"/>
      <c r="F101" s="108"/>
      <c r="G101" s="108"/>
      <c r="H101" s="74">
        <f t="shared" si="7"/>
        <v>0</v>
      </c>
      <c r="O101" s="62"/>
    </row>
    <row r="102" spans="2:15" ht="15.75" customHeight="1" thickBot="1" x14ac:dyDescent="0.25">
      <c r="C102" s="64" t="s">
        <v>13</v>
      </c>
      <c r="D102" s="75">
        <f>SUM(D95:D101)</f>
        <v>0</v>
      </c>
      <c r="E102" s="75">
        <f>SUM(E95:E101)</f>
        <v>0</v>
      </c>
      <c r="F102" s="75">
        <f>SUM(F95:F101)</f>
        <v>0</v>
      </c>
      <c r="G102" s="75">
        <f>SUM(G95:G101)</f>
        <v>0</v>
      </c>
      <c r="H102" s="74">
        <f t="shared" si="7"/>
        <v>0</v>
      </c>
      <c r="O102" s="62"/>
    </row>
    <row r="103" spans="2:15" ht="25.5" customHeight="1" x14ac:dyDescent="0.2">
      <c r="D103" s="65"/>
      <c r="E103" s="65"/>
      <c r="F103" s="65"/>
      <c r="G103" s="65"/>
      <c r="H103" s="65"/>
      <c r="O103" s="62"/>
    </row>
    <row r="104" spans="2:15" x14ac:dyDescent="0.2">
      <c r="B104" s="327" t="s">
        <v>557</v>
      </c>
      <c r="C104" s="328"/>
      <c r="D104" s="328"/>
      <c r="E104" s="328"/>
      <c r="F104" s="328"/>
      <c r="G104" s="328"/>
      <c r="H104" s="329"/>
      <c r="O104" s="62"/>
    </row>
    <row r="105" spans="2:15" x14ac:dyDescent="0.2">
      <c r="C105" s="338" t="s">
        <v>672</v>
      </c>
      <c r="D105" s="339"/>
      <c r="E105" s="339"/>
      <c r="F105" s="339"/>
      <c r="G105" s="339"/>
      <c r="H105" s="340"/>
      <c r="O105" s="62"/>
    </row>
    <row r="106" spans="2:15" ht="22.5" customHeight="1" thickBot="1" x14ac:dyDescent="0.25">
      <c r="C106" s="72" t="s">
        <v>558</v>
      </c>
      <c r="D106" s="73">
        <f>'1) Tableau budgétaire 1'!D109</f>
        <v>423082</v>
      </c>
      <c r="E106" s="73">
        <f>'1) Tableau budgétaire 1'!E109</f>
        <v>0</v>
      </c>
      <c r="F106" s="73">
        <f>'1) Tableau budgétaire 1'!F109</f>
        <v>146669.16</v>
      </c>
      <c r="G106" s="73">
        <f>'1) Tableau budgétaire 1'!G109</f>
        <v>0</v>
      </c>
      <c r="H106" s="74">
        <f>SUM(D106:G106)</f>
        <v>569751.16</v>
      </c>
      <c r="O106" s="62"/>
    </row>
    <row r="107" spans="2:15" ht="18" thickBot="1" x14ac:dyDescent="0.25">
      <c r="C107" s="70" t="s">
        <v>542</v>
      </c>
      <c r="D107" s="219"/>
      <c r="E107" s="107"/>
      <c r="F107" s="217"/>
      <c r="G107" s="107"/>
      <c r="H107" s="74">
        <f t="shared" ref="H107:H113" si="8">SUM(D107:G107)</f>
        <v>0</v>
      </c>
      <c r="O107" s="62"/>
    </row>
    <row r="108" spans="2:15" ht="18" thickBot="1" x14ac:dyDescent="0.25">
      <c r="C108" s="60" t="s">
        <v>543</v>
      </c>
      <c r="D108" s="220">
        <v>10000</v>
      </c>
      <c r="E108" s="20"/>
      <c r="F108" s="216">
        <v>1222.4100000000001</v>
      </c>
      <c r="G108" s="20"/>
      <c r="H108" s="74">
        <f t="shared" si="8"/>
        <v>11222.41</v>
      </c>
      <c r="O108" s="62"/>
    </row>
    <row r="109" spans="2:15" ht="15.75" customHeight="1" thickBot="1" x14ac:dyDescent="0.25">
      <c r="C109" s="60" t="s">
        <v>544</v>
      </c>
      <c r="D109" s="220"/>
      <c r="E109" s="108"/>
      <c r="F109" s="215">
        <v>2037.35</v>
      </c>
      <c r="G109" s="108"/>
      <c r="H109" s="74">
        <f t="shared" si="8"/>
        <v>2037.35</v>
      </c>
      <c r="O109" s="62"/>
    </row>
    <row r="110" spans="2:15" ht="18" thickBot="1" x14ac:dyDescent="0.25">
      <c r="C110" s="61" t="s">
        <v>545</v>
      </c>
      <c r="D110" s="220">
        <v>15000</v>
      </c>
      <c r="E110" s="108"/>
      <c r="F110" s="218">
        <v>24400</v>
      </c>
      <c r="G110" s="108"/>
      <c r="H110" s="74">
        <f t="shared" si="8"/>
        <v>39400</v>
      </c>
      <c r="O110" s="62"/>
    </row>
    <row r="111" spans="2:15" ht="18" thickBot="1" x14ac:dyDescent="0.25">
      <c r="C111" s="60" t="s">
        <v>546</v>
      </c>
      <c r="D111" s="220">
        <v>5000</v>
      </c>
      <c r="E111" s="108"/>
      <c r="F111" s="215">
        <v>13446.52</v>
      </c>
      <c r="G111" s="108"/>
      <c r="H111" s="74">
        <f t="shared" si="8"/>
        <v>18446.52</v>
      </c>
      <c r="O111" s="62"/>
    </row>
    <row r="112" spans="2:15" ht="18" thickBot="1" x14ac:dyDescent="0.25">
      <c r="C112" s="60" t="s">
        <v>547</v>
      </c>
      <c r="D112" s="220">
        <v>333082</v>
      </c>
      <c r="E112" s="108"/>
      <c r="F112" s="215">
        <v>93338.77</v>
      </c>
      <c r="G112" s="108"/>
      <c r="H112" s="74">
        <f t="shared" si="8"/>
        <v>426420.77</v>
      </c>
      <c r="O112" s="62"/>
    </row>
    <row r="113" spans="3:15" ht="18" thickBot="1" x14ac:dyDescent="0.25">
      <c r="C113" s="60" t="s">
        <v>548</v>
      </c>
      <c r="D113" s="220">
        <v>60000</v>
      </c>
      <c r="E113" s="108"/>
      <c r="F113" s="215">
        <v>12224.11</v>
      </c>
      <c r="G113" s="108"/>
      <c r="H113" s="74">
        <f t="shared" si="8"/>
        <v>72224.11</v>
      </c>
      <c r="O113" s="62"/>
    </row>
    <row r="114" spans="3:15" ht="18" thickBot="1" x14ac:dyDescent="0.25">
      <c r="C114" s="64" t="s">
        <v>13</v>
      </c>
      <c r="D114" s="75">
        <f>SUM(D107:D113)</f>
        <v>423082</v>
      </c>
      <c r="E114" s="75">
        <f>SUM(E107:E113)</f>
        <v>0</v>
      </c>
      <c r="F114" s="75">
        <f>SUM(F107:F113)</f>
        <v>146669.15999999997</v>
      </c>
      <c r="G114" s="75">
        <f>SUM(G107:G113)</f>
        <v>0</v>
      </c>
      <c r="H114" s="74">
        <f>SUM(D114:G114)</f>
        <v>569751.15999999992</v>
      </c>
      <c r="I114" s="237"/>
      <c r="O114" s="62"/>
    </row>
    <row r="115" spans="3:15" s="63" customFormat="1" x14ac:dyDescent="0.2">
      <c r="C115" s="76"/>
      <c r="D115" s="77"/>
      <c r="E115" s="77"/>
      <c r="F115" s="77"/>
      <c r="G115" s="77"/>
      <c r="H115" s="78"/>
    </row>
    <row r="116" spans="3:15" ht="15.75" customHeight="1" x14ac:dyDescent="0.2">
      <c r="C116" s="338" t="s">
        <v>673</v>
      </c>
      <c r="D116" s="339"/>
      <c r="E116" s="339"/>
      <c r="F116" s="339"/>
      <c r="G116" s="339"/>
      <c r="H116" s="340"/>
      <c r="O116" s="62"/>
    </row>
    <row r="117" spans="3:15" ht="21.75" customHeight="1" thickBot="1" x14ac:dyDescent="0.25">
      <c r="C117" s="72" t="s">
        <v>559</v>
      </c>
      <c r="D117" s="73">
        <f>'1) Tableau budgétaire 1'!D119</f>
        <v>70000</v>
      </c>
      <c r="E117" s="73">
        <f>'1) Tableau budgétaire 1'!E119</f>
        <v>0</v>
      </c>
      <c r="F117" s="73">
        <f>'1) Tableau budgétaire 1'!F119</f>
        <v>54013.229999999996</v>
      </c>
      <c r="G117" s="73">
        <f>'1) Tableau budgétaire 1'!G119</f>
        <v>0</v>
      </c>
      <c r="H117" s="74">
        <f>SUM(D117:G117)</f>
        <v>124013.23</v>
      </c>
      <c r="O117" s="62"/>
    </row>
    <row r="118" spans="3:15" ht="18" thickBot="1" x14ac:dyDescent="0.25">
      <c r="C118" s="70" t="s">
        <v>542</v>
      </c>
      <c r="D118" s="219"/>
      <c r="E118" s="107"/>
      <c r="F118" s="217"/>
      <c r="G118" s="107"/>
      <c r="H118" s="74">
        <f t="shared" ref="H118:H125" si="9">SUM(D118:G118)</f>
        <v>0</v>
      </c>
      <c r="O118" s="62"/>
    </row>
    <row r="119" spans="3:15" ht="18" thickBot="1" x14ac:dyDescent="0.25">
      <c r="C119" s="60" t="s">
        <v>543</v>
      </c>
      <c r="D119" s="220"/>
      <c r="E119" s="20"/>
      <c r="F119" s="216">
        <v>407.47</v>
      </c>
      <c r="G119" s="20"/>
      <c r="H119" s="74">
        <f t="shared" si="9"/>
        <v>407.47</v>
      </c>
      <c r="O119" s="62"/>
    </row>
    <row r="120" spans="3:15" ht="35" thickBot="1" x14ac:dyDescent="0.25">
      <c r="C120" s="60" t="s">
        <v>544</v>
      </c>
      <c r="D120" s="220"/>
      <c r="E120" s="108"/>
      <c r="F120" s="215">
        <v>679.11</v>
      </c>
      <c r="G120" s="108"/>
      <c r="H120" s="74">
        <f>SUM(D120:G120)</f>
        <v>679.11</v>
      </c>
      <c r="O120" s="62"/>
    </row>
    <row r="121" spans="3:15" ht="18" thickBot="1" x14ac:dyDescent="0.25">
      <c r="C121" s="61" t="s">
        <v>545</v>
      </c>
      <c r="D121" s="220"/>
      <c r="E121" s="108"/>
      <c r="F121" s="218">
        <v>19100</v>
      </c>
      <c r="G121" s="108"/>
      <c r="H121" s="74">
        <f t="shared" si="9"/>
        <v>19100</v>
      </c>
      <c r="O121" s="62"/>
    </row>
    <row r="122" spans="3:15" ht="18" thickBot="1" x14ac:dyDescent="0.25">
      <c r="C122" s="60" t="s">
        <v>546</v>
      </c>
      <c r="D122" s="220">
        <v>25000</v>
      </c>
      <c r="E122" s="108"/>
      <c r="F122" s="215">
        <v>4482.17</v>
      </c>
      <c r="G122" s="108"/>
      <c r="H122" s="74">
        <f t="shared" si="9"/>
        <v>29482.17</v>
      </c>
      <c r="O122" s="62"/>
    </row>
    <row r="123" spans="3:15" ht="18" thickBot="1" x14ac:dyDescent="0.25">
      <c r="C123" s="60" t="s">
        <v>547</v>
      </c>
      <c r="D123" s="220">
        <v>35000</v>
      </c>
      <c r="E123" s="108"/>
      <c r="F123" s="215">
        <v>25269.78</v>
      </c>
      <c r="G123" s="108"/>
      <c r="H123" s="74">
        <f t="shared" si="9"/>
        <v>60269.78</v>
      </c>
      <c r="O123" s="62"/>
    </row>
    <row r="124" spans="3:15" ht="18" thickBot="1" x14ac:dyDescent="0.25">
      <c r="C124" s="60" t="s">
        <v>548</v>
      </c>
      <c r="D124" s="220">
        <v>10000</v>
      </c>
      <c r="E124" s="108"/>
      <c r="F124" s="215">
        <v>4074.7</v>
      </c>
      <c r="G124" s="108"/>
      <c r="H124" s="74">
        <f t="shared" si="9"/>
        <v>14074.7</v>
      </c>
      <c r="O124" s="62"/>
    </row>
    <row r="125" spans="3:15" ht="18" thickBot="1" x14ac:dyDescent="0.25">
      <c r="C125" s="64" t="s">
        <v>13</v>
      </c>
      <c r="D125" s="75">
        <f>SUM(D118:D124)</f>
        <v>70000</v>
      </c>
      <c r="E125" s="75">
        <f>SUM(E118:E124)</f>
        <v>0</v>
      </c>
      <c r="F125" s="75">
        <f>SUM(F118:F124)</f>
        <v>54013.229999999996</v>
      </c>
      <c r="G125" s="75">
        <f>SUM(G118:G124)</f>
        <v>0</v>
      </c>
      <c r="H125" s="74">
        <f t="shared" si="9"/>
        <v>124013.23</v>
      </c>
      <c r="O125" s="62"/>
    </row>
    <row r="126" spans="3:15" s="63" customFormat="1" x14ac:dyDescent="0.2">
      <c r="C126" s="76"/>
      <c r="D126" s="77"/>
      <c r="E126" s="77"/>
      <c r="F126" s="77"/>
      <c r="G126" s="77"/>
      <c r="H126" s="78"/>
    </row>
    <row r="127" spans="3:15" x14ac:dyDescent="0.2">
      <c r="C127" s="338" t="s">
        <v>674</v>
      </c>
      <c r="D127" s="339"/>
      <c r="E127" s="339"/>
      <c r="F127" s="339"/>
      <c r="G127" s="339"/>
      <c r="H127" s="340"/>
      <c r="O127" s="62"/>
    </row>
    <row r="128" spans="3:15" ht="21" customHeight="1" thickBot="1" x14ac:dyDescent="0.25">
      <c r="C128" s="72" t="s">
        <v>560</v>
      </c>
      <c r="D128" s="73">
        <f>'1) Tableau budgétaire 1'!D129</f>
        <v>254500</v>
      </c>
      <c r="E128" s="73">
        <f>'1) Tableau budgétaire 1'!E129</f>
        <v>0</v>
      </c>
      <c r="F128" s="73">
        <f>'1) Tableau budgétaire 1'!F129</f>
        <v>45618.68</v>
      </c>
      <c r="G128" s="73">
        <f>'1) Tableau budgétaire 1'!G129</f>
        <v>0</v>
      </c>
      <c r="H128" s="74">
        <f>SUM(D128:G128)</f>
        <v>300118.68</v>
      </c>
      <c r="O128" s="62"/>
    </row>
    <row r="129" spans="3:15" ht="18" thickBot="1" x14ac:dyDescent="0.25">
      <c r="C129" s="70" t="s">
        <v>542</v>
      </c>
      <c r="D129" s="219"/>
      <c r="E129" s="107"/>
      <c r="F129" s="217"/>
      <c r="G129" s="217"/>
      <c r="H129" s="74">
        <f t="shared" ref="H129:H135" si="10">SUM(D129:G129)</f>
        <v>0</v>
      </c>
      <c r="K129" s="239"/>
      <c r="O129" s="62"/>
    </row>
    <row r="130" spans="3:15" ht="18" thickBot="1" x14ac:dyDescent="0.25">
      <c r="C130" s="60" t="s">
        <v>543</v>
      </c>
      <c r="D130" s="220">
        <v>0</v>
      </c>
      <c r="E130" s="20"/>
      <c r="F130" s="216">
        <v>407.47</v>
      </c>
      <c r="G130" s="216"/>
      <c r="H130" s="74">
        <f t="shared" si="10"/>
        <v>407.47</v>
      </c>
      <c r="K130" s="239"/>
      <c r="O130" s="62"/>
    </row>
    <row r="131" spans="3:15" ht="35" thickBot="1" x14ac:dyDescent="0.25">
      <c r="C131" s="60" t="s">
        <v>544</v>
      </c>
      <c r="D131" s="220"/>
      <c r="E131" s="108"/>
      <c r="F131" s="108">
        <v>679.12</v>
      </c>
      <c r="G131" s="108"/>
      <c r="H131" s="74">
        <f t="shared" si="10"/>
        <v>679.12</v>
      </c>
      <c r="K131" s="239"/>
      <c r="O131" s="62"/>
    </row>
    <row r="132" spans="3:15" ht="18" thickBot="1" x14ac:dyDescent="0.25">
      <c r="C132" s="61" t="s">
        <v>545</v>
      </c>
      <c r="D132" s="220">
        <v>40000</v>
      </c>
      <c r="E132" s="108"/>
      <c r="F132" s="108">
        <v>16850</v>
      </c>
      <c r="G132" s="108"/>
      <c r="H132" s="74">
        <f t="shared" si="10"/>
        <v>56850</v>
      </c>
      <c r="K132" s="239"/>
      <c r="O132" s="62"/>
    </row>
    <row r="133" spans="3:15" ht="18" thickBot="1" x14ac:dyDescent="0.25">
      <c r="C133" s="60" t="s">
        <v>546</v>
      </c>
      <c r="D133" s="220">
        <v>19500</v>
      </c>
      <c r="E133" s="108"/>
      <c r="F133" s="108">
        <v>4982.17</v>
      </c>
      <c r="G133" s="108"/>
      <c r="H133" s="74">
        <f t="shared" si="10"/>
        <v>24482.17</v>
      </c>
      <c r="O133" s="62"/>
    </row>
    <row r="134" spans="3:15" ht="18" thickBot="1" x14ac:dyDescent="0.25">
      <c r="C134" s="60" t="s">
        <v>547</v>
      </c>
      <c r="D134" s="220">
        <v>195000</v>
      </c>
      <c r="E134" s="108"/>
      <c r="F134" s="108">
        <v>18625</v>
      </c>
      <c r="G134" s="108"/>
      <c r="H134" s="74">
        <f t="shared" si="10"/>
        <v>213625</v>
      </c>
      <c r="K134" s="237"/>
      <c r="O134" s="62"/>
    </row>
    <row r="135" spans="3:15" ht="18" thickBot="1" x14ac:dyDescent="0.25">
      <c r="C135" s="60" t="s">
        <v>548</v>
      </c>
      <c r="D135" s="220"/>
      <c r="E135" s="108"/>
      <c r="F135" s="108">
        <v>4074.92</v>
      </c>
      <c r="G135" s="108"/>
      <c r="H135" s="74">
        <f t="shared" si="10"/>
        <v>4074.92</v>
      </c>
      <c r="O135" s="62"/>
    </row>
    <row r="136" spans="3:15" ht="18" thickBot="1" x14ac:dyDescent="0.25">
      <c r="C136" s="64" t="s">
        <v>13</v>
      </c>
      <c r="D136" s="75">
        <f>SUM(D129:D135)</f>
        <v>254500</v>
      </c>
      <c r="E136" s="75">
        <f>SUM(E129:E135)</f>
        <v>0</v>
      </c>
      <c r="F136" s="75">
        <f>SUM(F129:F135)</f>
        <v>45618.68</v>
      </c>
      <c r="G136" s="75">
        <f>SUM(G129:G135)</f>
        <v>0</v>
      </c>
      <c r="H136" s="74">
        <f>SUM(D136:G136)</f>
        <v>300118.68</v>
      </c>
      <c r="I136" s="237"/>
      <c r="O136" s="62"/>
    </row>
    <row r="137" spans="3:15" s="63" customFormat="1" x14ac:dyDescent="0.2">
      <c r="C137" s="76"/>
      <c r="D137" s="77"/>
      <c r="E137" s="77"/>
      <c r="F137" s="77"/>
      <c r="G137" s="77"/>
      <c r="H137" s="78"/>
    </row>
    <row r="138" spans="3:15" x14ac:dyDescent="0.2">
      <c r="C138" s="327" t="s">
        <v>469</v>
      </c>
      <c r="D138" s="328"/>
      <c r="E138" s="328"/>
      <c r="F138" s="328"/>
      <c r="G138" s="328"/>
      <c r="H138" s="329"/>
      <c r="O138" s="62"/>
    </row>
    <row r="139" spans="3:15" ht="24" customHeight="1" thickBot="1" x14ac:dyDescent="0.25">
      <c r="C139" s="72" t="s">
        <v>561</v>
      </c>
      <c r="D139" s="73">
        <f>'1) Tableau budgétaire 1'!D139</f>
        <v>0</v>
      </c>
      <c r="E139" s="73">
        <f>'1) Tableau budgétaire 1'!E139</f>
        <v>0</v>
      </c>
      <c r="F139" s="73">
        <f>'1) Tableau budgétaire 1'!F139</f>
        <v>0</v>
      </c>
      <c r="G139" s="73">
        <f>'1) Tableau budgétaire 1'!G139</f>
        <v>0</v>
      </c>
      <c r="H139" s="74">
        <f>SUM(D139:G139)</f>
        <v>0</v>
      </c>
      <c r="M139" s="237"/>
      <c r="O139" s="62"/>
    </row>
    <row r="140" spans="3:15" ht="15.75" customHeight="1" thickBot="1" x14ac:dyDescent="0.25">
      <c r="C140" s="70" t="s">
        <v>542</v>
      </c>
      <c r="D140" s="106"/>
      <c r="E140" s="107"/>
      <c r="F140" s="107"/>
      <c r="G140" s="107"/>
      <c r="H140" s="74">
        <f t="shared" ref="H140:H147" si="11">SUM(D140:G140)</f>
        <v>0</v>
      </c>
      <c r="M140" s="237"/>
      <c r="O140" s="62"/>
    </row>
    <row r="141" spans="3:15" s="65" customFormat="1" ht="18" thickBot="1" x14ac:dyDescent="0.25">
      <c r="C141" s="60" t="s">
        <v>543</v>
      </c>
      <c r="D141" s="108"/>
      <c r="E141" s="20"/>
      <c r="F141" s="20"/>
      <c r="G141" s="20"/>
      <c r="H141" s="74">
        <f t="shared" si="11"/>
        <v>0</v>
      </c>
      <c r="M141" s="238"/>
    </row>
    <row r="142" spans="3:15" s="65" customFormat="1" ht="15.75" customHeight="1" thickBot="1" x14ac:dyDescent="0.25">
      <c r="C142" s="60" t="s">
        <v>544</v>
      </c>
      <c r="D142" s="108"/>
      <c r="E142" s="108"/>
      <c r="F142" s="108"/>
      <c r="G142" s="108"/>
      <c r="H142" s="74">
        <f t="shared" si="11"/>
        <v>0</v>
      </c>
      <c r="M142" s="238"/>
    </row>
    <row r="143" spans="3:15" s="65" customFormat="1" ht="18" thickBot="1" x14ac:dyDescent="0.25">
      <c r="C143" s="61" t="s">
        <v>545</v>
      </c>
      <c r="D143" s="108"/>
      <c r="E143" s="108"/>
      <c r="F143" s="108"/>
      <c r="G143" s="108"/>
      <c r="H143" s="74">
        <f t="shared" si="11"/>
        <v>0</v>
      </c>
      <c r="M143" s="238"/>
    </row>
    <row r="144" spans="3:15" s="65" customFormat="1" ht="18" thickBot="1" x14ac:dyDescent="0.25">
      <c r="C144" s="60" t="s">
        <v>546</v>
      </c>
      <c r="D144" s="108"/>
      <c r="E144" s="108"/>
      <c r="F144" s="108"/>
      <c r="G144" s="108"/>
      <c r="H144" s="74">
        <f t="shared" si="11"/>
        <v>0</v>
      </c>
      <c r="M144" s="238"/>
    </row>
    <row r="145" spans="2:13" s="65" customFormat="1" ht="15.75" customHeight="1" thickBot="1" x14ac:dyDescent="0.25">
      <c r="C145" s="60" t="s">
        <v>547</v>
      </c>
      <c r="D145" s="108"/>
      <c r="E145" s="108"/>
      <c r="F145" s="108"/>
      <c r="G145" s="108"/>
      <c r="H145" s="74">
        <f t="shared" si="11"/>
        <v>0</v>
      </c>
      <c r="M145" s="238"/>
    </row>
    <row r="146" spans="2:13" s="65" customFormat="1" ht="18" thickBot="1" x14ac:dyDescent="0.25">
      <c r="C146" s="60" t="s">
        <v>548</v>
      </c>
      <c r="D146" s="108"/>
      <c r="E146" s="108"/>
      <c r="F146" s="108"/>
      <c r="G146" s="108"/>
      <c r="H146" s="74">
        <f t="shared" si="11"/>
        <v>0</v>
      </c>
      <c r="M146" s="238"/>
    </row>
    <row r="147" spans="2:13" s="65" customFormat="1" ht="18" thickBot="1" x14ac:dyDescent="0.25">
      <c r="C147" s="64" t="s">
        <v>13</v>
      </c>
      <c r="D147" s="75">
        <f>SUM(D140:D146)</f>
        <v>0</v>
      </c>
      <c r="E147" s="75">
        <f>SUM(E140:E146)</f>
        <v>0</v>
      </c>
      <c r="F147" s="75">
        <f>SUM(F140:F146)</f>
        <v>0</v>
      </c>
      <c r="G147" s="75">
        <f>SUM(G140:G146)</f>
        <v>0</v>
      </c>
      <c r="H147" s="74">
        <f t="shared" si="11"/>
        <v>0</v>
      </c>
    </row>
    <row r="148" spans="2:13" s="65" customFormat="1" x14ac:dyDescent="0.2">
      <c r="C148" s="62"/>
      <c r="D148" s="63"/>
      <c r="E148" s="63"/>
      <c r="F148" s="63"/>
      <c r="G148" s="63"/>
      <c r="H148" s="62"/>
    </row>
    <row r="149" spans="2:13" s="65" customFormat="1" x14ac:dyDescent="0.2">
      <c r="B149" s="327" t="s">
        <v>562</v>
      </c>
      <c r="C149" s="328"/>
      <c r="D149" s="328"/>
      <c r="E149" s="328"/>
      <c r="F149" s="328"/>
      <c r="G149" s="328"/>
      <c r="H149" s="329"/>
    </row>
    <row r="150" spans="2:13" s="65" customFormat="1" x14ac:dyDescent="0.2">
      <c r="B150" s="62"/>
      <c r="C150" s="327" t="s">
        <v>479</v>
      </c>
      <c r="D150" s="328"/>
      <c r="E150" s="328"/>
      <c r="F150" s="328"/>
      <c r="G150" s="328"/>
      <c r="H150" s="329"/>
    </row>
    <row r="151" spans="2:13" s="65" customFormat="1" ht="24" customHeight="1" thickBot="1" x14ac:dyDescent="0.25">
      <c r="B151" s="62"/>
      <c r="C151" s="72" t="s">
        <v>563</v>
      </c>
      <c r="D151" s="73">
        <f>'1) Tableau budgétaire 1'!D151</f>
        <v>0</v>
      </c>
      <c r="E151" s="73">
        <f>'1) Tableau budgétaire 1'!E151</f>
        <v>0</v>
      </c>
      <c r="F151" s="73">
        <f>'1) Tableau budgétaire 1'!F151</f>
        <v>0</v>
      </c>
      <c r="G151" s="73">
        <f>'1) Tableau budgétaire 1'!G151</f>
        <v>0</v>
      </c>
      <c r="H151" s="74">
        <f>SUM(D151:G151)</f>
        <v>0</v>
      </c>
    </row>
    <row r="152" spans="2:13" s="65" customFormat="1" ht="24.75" customHeight="1" thickBot="1" x14ac:dyDescent="0.25">
      <c r="B152" s="62"/>
      <c r="C152" s="70" t="s">
        <v>542</v>
      </c>
      <c r="D152" s="106"/>
      <c r="E152" s="107"/>
      <c r="F152" s="107"/>
      <c r="G152" s="107"/>
      <c r="H152" s="74">
        <f t="shared" ref="H152:H159" si="12">SUM(D152:G152)</f>
        <v>0</v>
      </c>
    </row>
    <row r="153" spans="2:13" s="65" customFormat="1" ht="15.75" customHeight="1" thickBot="1" x14ac:dyDescent="0.25">
      <c r="B153" s="62"/>
      <c r="C153" s="60" t="s">
        <v>543</v>
      </c>
      <c r="D153" s="108"/>
      <c r="E153" s="20"/>
      <c r="F153" s="20"/>
      <c r="G153" s="20"/>
      <c r="H153" s="74">
        <f t="shared" si="12"/>
        <v>0</v>
      </c>
    </row>
    <row r="154" spans="2:13" s="65" customFormat="1" ht="15.75" customHeight="1" thickBot="1" x14ac:dyDescent="0.25">
      <c r="B154" s="62"/>
      <c r="C154" s="60" t="s">
        <v>544</v>
      </c>
      <c r="D154" s="108"/>
      <c r="E154" s="108"/>
      <c r="F154" s="108"/>
      <c r="G154" s="108"/>
      <c r="H154" s="74">
        <f t="shared" si="12"/>
        <v>0</v>
      </c>
    </row>
    <row r="155" spans="2:13" s="65" customFormat="1" ht="15.75" customHeight="1" thickBot="1" x14ac:dyDescent="0.25">
      <c r="B155" s="62"/>
      <c r="C155" s="61" t="s">
        <v>545</v>
      </c>
      <c r="D155" s="108"/>
      <c r="E155" s="108"/>
      <c r="F155" s="108"/>
      <c r="G155" s="108"/>
      <c r="H155" s="74">
        <f t="shared" si="12"/>
        <v>0</v>
      </c>
    </row>
    <row r="156" spans="2:13" s="65" customFormat="1" ht="15.75" customHeight="1" thickBot="1" x14ac:dyDescent="0.25">
      <c r="B156" s="62"/>
      <c r="C156" s="60" t="s">
        <v>546</v>
      </c>
      <c r="D156" s="108"/>
      <c r="E156" s="108"/>
      <c r="F156" s="108"/>
      <c r="G156" s="108"/>
      <c r="H156" s="74">
        <f>SUM(D156:G156)</f>
        <v>0</v>
      </c>
    </row>
    <row r="157" spans="2:13" s="65" customFormat="1" ht="15.75" customHeight="1" thickBot="1" x14ac:dyDescent="0.25">
      <c r="B157" s="62"/>
      <c r="C157" s="60" t="s">
        <v>547</v>
      </c>
      <c r="D157" s="108"/>
      <c r="E157" s="108"/>
      <c r="F157" s="108"/>
      <c r="G157" s="108"/>
      <c r="H157" s="74">
        <f t="shared" si="12"/>
        <v>0</v>
      </c>
    </row>
    <row r="158" spans="2:13" s="65" customFormat="1" ht="15.75" customHeight="1" thickBot="1" x14ac:dyDescent="0.25">
      <c r="B158" s="62"/>
      <c r="C158" s="60" t="s">
        <v>548</v>
      </c>
      <c r="D158" s="108"/>
      <c r="E158" s="108"/>
      <c r="F158" s="108"/>
      <c r="G158" s="108"/>
      <c r="H158" s="74">
        <f t="shared" si="12"/>
        <v>0</v>
      </c>
    </row>
    <row r="159" spans="2:13" s="65" customFormat="1" ht="15.75" customHeight="1" thickBot="1" x14ac:dyDescent="0.25">
      <c r="B159" s="62"/>
      <c r="C159" s="64" t="s">
        <v>13</v>
      </c>
      <c r="D159" s="75">
        <f>SUM(D152:D158)</f>
        <v>0</v>
      </c>
      <c r="E159" s="75">
        <f>SUM(E152:E158)</f>
        <v>0</v>
      </c>
      <c r="F159" s="75">
        <f>SUM(F152:F158)</f>
        <v>0</v>
      </c>
      <c r="G159" s="75">
        <f>SUM(G152:G158)</f>
        <v>0</v>
      </c>
      <c r="H159" s="74">
        <f t="shared" si="12"/>
        <v>0</v>
      </c>
    </row>
    <row r="160" spans="2:13" s="63" customFormat="1" ht="15.75" customHeight="1" x14ac:dyDescent="0.2">
      <c r="C160" s="76"/>
      <c r="D160" s="77"/>
      <c r="E160" s="77"/>
      <c r="F160" s="77"/>
      <c r="G160" s="77"/>
      <c r="H160" s="78"/>
    </row>
    <row r="161" spans="3:8" s="65" customFormat="1" ht="15.75" customHeight="1" x14ac:dyDescent="0.2">
      <c r="C161" s="327" t="s">
        <v>488</v>
      </c>
      <c r="D161" s="328"/>
      <c r="E161" s="328"/>
      <c r="F161" s="328"/>
      <c r="G161" s="328"/>
      <c r="H161" s="329"/>
    </row>
    <row r="162" spans="3:8" s="65" customFormat="1" ht="21" customHeight="1" thickBot="1" x14ac:dyDescent="0.25">
      <c r="C162" s="72" t="s">
        <v>564</v>
      </c>
      <c r="D162" s="73">
        <f>'1) Tableau budgétaire 1'!D161</f>
        <v>0</v>
      </c>
      <c r="E162" s="73">
        <f>'1) Tableau budgétaire 1'!E161</f>
        <v>0</v>
      </c>
      <c r="F162" s="73">
        <f>'1) Tableau budgétaire 1'!F161</f>
        <v>0</v>
      </c>
      <c r="G162" s="73">
        <f>'1) Tableau budgétaire 1'!G161</f>
        <v>0</v>
      </c>
      <c r="H162" s="74">
        <f>SUM(D162:G162)</f>
        <v>0</v>
      </c>
    </row>
    <row r="163" spans="3:8" s="65" customFormat="1" ht="15.75" customHeight="1" thickBot="1" x14ac:dyDescent="0.25">
      <c r="C163" s="70" t="s">
        <v>542</v>
      </c>
      <c r="D163" s="106"/>
      <c r="E163" s="107"/>
      <c r="F163" s="107"/>
      <c r="G163" s="107"/>
      <c r="H163" s="74">
        <f t="shared" ref="H163:H170" si="13">SUM(D163:G163)</f>
        <v>0</v>
      </c>
    </row>
    <row r="164" spans="3:8" s="65" customFormat="1" ht="15.75" customHeight="1" thickBot="1" x14ac:dyDescent="0.25">
      <c r="C164" s="60" t="s">
        <v>543</v>
      </c>
      <c r="D164" s="108"/>
      <c r="E164" s="20"/>
      <c r="F164" s="20"/>
      <c r="G164" s="20"/>
      <c r="H164" s="74">
        <f t="shared" si="13"/>
        <v>0</v>
      </c>
    </row>
    <row r="165" spans="3:8" s="65" customFormat="1" ht="15.75" customHeight="1" thickBot="1" x14ac:dyDescent="0.25">
      <c r="C165" s="60" t="s">
        <v>544</v>
      </c>
      <c r="D165" s="108"/>
      <c r="E165" s="108"/>
      <c r="F165" s="108"/>
      <c r="G165" s="108"/>
      <c r="H165" s="74">
        <f t="shared" si="13"/>
        <v>0</v>
      </c>
    </row>
    <row r="166" spans="3:8" s="65" customFormat="1" ht="15.75" customHeight="1" thickBot="1" x14ac:dyDescent="0.25">
      <c r="C166" s="61" t="s">
        <v>545</v>
      </c>
      <c r="D166" s="108"/>
      <c r="E166" s="108"/>
      <c r="F166" s="108"/>
      <c r="G166" s="108"/>
      <c r="H166" s="74">
        <f t="shared" si="13"/>
        <v>0</v>
      </c>
    </row>
    <row r="167" spans="3:8" s="65" customFormat="1" ht="15.75" customHeight="1" thickBot="1" x14ac:dyDescent="0.25">
      <c r="C167" s="60" t="s">
        <v>546</v>
      </c>
      <c r="D167" s="108"/>
      <c r="E167" s="108"/>
      <c r="F167" s="108"/>
      <c r="G167" s="108"/>
      <c r="H167" s="74">
        <f t="shared" si="13"/>
        <v>0</v>
      </c>
    </row>
    <row r="168" spans="3:8" s="65" customFormat="1" ht="15.75" customHeight="1" thickBot="1" x14ac:dyDescent="0.25">
      <c r="C168" s="60" t="s">
        <v>547</v>
      </c>
      <c r="D168" s="108"/>
      <c r="E168" s="108"/>
      <c r="F168" s="108"/>
      <c r="G168" s="108"/>
      <c r="H168" s="74">
        <f t="shared" si="13"/>
        <v>0</v>
      </c>
    </row>
    <row r="169" spans="3:8" s="65" customFormat="1" ht="15.75" customHeight="1" thickBot="1" x14ac:dyDescent="0.25">
      <c r="C169" s="60" t="s">
        <v>548</v>
      </c>
      <c r="D169" s="108"/>
      <c r="E169" s="108"/>
      <c r="F169" s="108"/>
      <c r="G169" s="108"/>
      <c r="H169" s="74">
        <f t="shared" si="13"/>
        <v>0</v>
      </c>
    </row>
    <row r="170" spans="3:8" s="65" customFormat="1" ht="15.75" customHeight="1" thickBot="1" x14ac:dyDescent="0.25">
      <c r="C170" s="64" t="s">
        <v>13</v>
      </c>
      <c r="D170" s="75">
        <f>SUM(D163:D169)</f>
        <v>0</v>
      </c>
      <c r="E170" s="75">
        <f>SUM(E163:E169)</f>
        <v>0</v>
      </c>
      <c r="F170" s="75">
        <f>SUM(F163:F169)</f>
        <v>0</v>
      </c>
      <c r="G170" s="75">
        <f>SUM(G163:G169)</f>
        <v>0</v>
      </c>
      <c r="H170" s="74">
        <f t="shared" si="13"/>
        <v>0</v>
      </c>
    </row>
    <row r="171" spans="3:8" s="63" customFormat="1" ht="15.75" customHeight="1" x14ac:dyDescent="0.2">
      <c r="C171" s="76"/>
      <c r="D171" s="77"/>
      <c r="E171" s="77"/>
      <c r="F171" s="77"/>
      <c r="G171" s="77"/>
      <c r="H171" s="78"/>
    </row>
    <row r="172" spans="3:8" s="65" customFormat="1" ht="15.75" customHeight="1" x14ac:dyDescent="0.2">
      <c r="C172" s="327" t="s">
        <v>497</v>
      </c>
      <c r="D172" s="328"/>
      <c r="E172" s="328"/>
      <c r="F172" s="328"/>
      <c r="G172" s="328"/>
      <c r="H172" s="329"/>
    </row>
    <row r="173" spans="3:8" s="65" customFormat="1" ht="19.5" customHeight="1" thickBot="1" x14ac:dyDescent="0.25">
      <c r="C173" s="72" t="s">
        <v>565</v>
      </c>
      <c r="D173" s="73">
        <f>'1) Tableau budgétaire 1'!D171</f>
        <v>0</v>
      </c>
      <c r="E173" s="73">
        <f>'1) Tableau budgétaire 1'!E171</f>
        <v>0</v>
      </c>
      <c r="F173" s="73">
        <f>'1) Tableau budgétaire 1'!F171</f>
        <v>0</v>
      </c>
      <c r="G173" s="73">
        <f>'1) Tableau budgétaire 1'!G171</f>
        <v>0</v>
      </c>
      <c r="H173" s="74">
        <f>SUM(D173:G173)</f>
        <v>0</v>
      </c>
    </row>
    <row r="174" spans="3:8" s="65" customFormat="1" ht="15.75" customHeight="1" thickBot="1" x14ac:dyDescent="0.25">
      <c r="C174" s="70" t="s">
        <v>542</v>
      </c>
      <c r="D174" s="106"/>
      <c r="E174" s="107"/>
      <c r="F174" s="107"/>
      <c r="G174" s="107"/>
      <c r="H174" s="74">
        <f t="shared" ref="H174:H181" si="14">SUM(D174:G174)</f>
        <v>0</v>
      </c>
    </row>
    <row r="175" spans="3:8" s="65" customFormat="1" ht="15.75" customHeight="1" thickBot="1" x14ac:dyDescent="0.25">
      <c r="C175" s="60" t="s">
        <v>543</v>
      </c>
      <c r="D175" s="108"/>
      <c r="E175" s="20"/>
      <c r="F175" s="20"/>
      <c r="G175" s="20"/>
      <c r="H175" s="74">
        <f>SUM(D175:G175)</f>
        <v>0</v>
      </c>
    </row>
    <row r="176" spans="3:8" s="65" customFormat="1" ht="15.75" customHeight="1" thickBot="1" x14ac:dyDescent="0.25">
      <c r="C176" s="60" t="s">
        <v>544</v>
      </c>
      <c r="D176" s="108"/>
      <c r="E176" s="108"/>
      <c r="F176" s="108"/>
      <c r="G176" s="108"/>
      <c r="H176" s="74">
        <f t="shared" si="14"/>
        <v>0</v>
      </c>
    </row>
    <row r="177" spans="3:8" s="65" customFormat="1" ht="15.75" customHeight="1" thickBot="1" x14ac:dyDescent="0.25">
      <c r="C177" s="61" t="s">
        <v>545</v>
      </c>
      <c r="D177" s="108"/>
      <c r="E177" s="108"/>
      <c r="F177" s="108"/>
      <c r="G177" s="108"/>
      <c r="H177" s="74">
        <f t="shared" si="14"/>
        <v>0</v>
      </c>
    </row>
    <row r="178" spans="3:8" s="65" customFormat="1" ht="15.75" customHeight="1" thickBot="1" x14ac:dyDescent="0.25">
      <c r="C178" s="60" t="s">
        <v>546</v>
      </c>
      <c r="D178" s="108"/>
      <c r="E178" s="108"/>
      <c r="F178" s="108"/>
      <c r="G178" s="108"/>
      <c r="H178" s="74">
        <f t="shared" si="14"/>
        <v>0</v>
      </c>
    </row>
    <row r="179" spans="3:8" s="65" customFormat="1" ht="15.75" customHeight="1" thickBot="1" x14ac:dyDescent="0.25">
      <c r="C179" s="60" t="s">
        <v>547</v>
      </c>
      <c r="D179" s="108"/>
      <c r="E179" s="108"/>
      <c r="F179" s="108"/>
      <c r="G179" s="108"/>
      <c r="H179" s="74">
        <f t="shared" si="14"/>
        <v>0</v>
      </c>
    </row>
    <row r="180" spans="3:8" s="65" customFormat="1" ht="15.75" customHeight="1" thickBot="1" x14ac:dyDescent="0.25">
      <c r="C180" s="60" t="s">
        <v>548</v>
      </c>
      <c r="D180" s="108"/>
      <c r="E180" s="108"/>
      <c r="F180" s="108"/>
      <c r="G180" s="108"/>
      <c r="H180" s="74">
        <f t="shared" si="14"/>
        <v>0</v>
      </c>
    </row>
    <row r="181" spans="3:8" s="65" customFormat="1" ht="15.75" customHeight="1" thickBot="1" x14ac:dyDescent="0.25">
      <c r="C181" s="64" t="s">
        <v>13</v>
      </c>
      <c r="D181" s="75">
        <f>SUM(D174:D180)</f>
        <v>0</v>
      </c>
      <c r="E181" s="75">
        <f>SUM(E174:E180)</f>
        <v>0</v>
      </c>
      <c r="F181" s="75">
        <f>SUM(F174:F180)</f>
        <v>0</v>
      </c>
      <c r="G181" s="75">
        <f>SUM(G174:G180)</f>
        <v>0</v>
      </c>
      <c r="H181" s="74">
        <f t="shared" si="14"/>
        <v>0</v>
      </c>
    </row>
    <row r="182" spans="3:8" s="63" customFormat="1" ht="15.75" customHeight="1" x14ac:dyDescent="0.2">
      <c r="C182" s="76"/>
      <c r="D182" s="77"/>
      <c r="E182" s="77"/>
      <c r="F182" s="77"/>
      <c r="G182" s="77"/>
      <c r="H182" s="78"/>
    </row>
    <row r="183" spans="3:8" s="65" customFormat="1" ht="15.75" customHeight="1" x14ac:dyDescent="0.2">
      <c r="C183" s="327" t="s">
        <v>506</v>
      </c>
      <c r="D183" s="328"/>
      <c r="E183" s="328"/>
      <c r="F183" s="328"/>
      <c r="G183" s="328"/>
      <c r="H183" s="329"/>
    </row>
    <row r="184" spans="3:8" s="65" customFormat="1" ht="22.5" customHeight="1" thickBot="1" x14ac:dyDescent="0.25">
      <c r="C184" s="72" t="s">
        <v>566</v>
      </c>
      <c r="D184" s="73">
        <f>'1) Tableau budgétaire 1'!D181</f>
        <v>0</v>
      </c>
      <c r="E184" s="73">
        <f>'1) Tableau budgétaire 1'!E181</f>
        <v>0</v>
      </c>
      <c r="F184" s="73">
        <f>'1) Tableau budgétaire 1'!F181</f>
        <v>0</v>
      </c>
      <c r="G184" s="73">
        <f>'1) Tableau budgétaire 1'!G181</f>
        <v>0</v>
      </c>
      <c r="H184" s="74">
        <f>SUM(D184:G184)</f>
        <v>0</v>
      </c>
    </row>
    <row r="185" spans="3:8" s="65" customFormat="1" ht="15.75" customHeight="1" thickBot="1" x14ac:dyDescent="0.25">
      <c r="C185" s="70" t="s">
        <v>542</v>
      </c>
      <c r="D185" s="106"/>
      <c r="E185" s="107"/>
      <c r="F185" s="107"/>
      <c r="G185" s="107"/>
      <c r="H185" s="74">
        <f t="shared" ref="H185:H192" si="15">SUM(D185:G185)</f>
        <v>0</v>
      </c>
    </row>
    <row r="186" spans="3:8" s="65" customFormat="1" ht="15.75" customHeight="1" thickBot="1" x14ac:dyDescent="0.25">
      <c r="C186" s="60" t="s">
        <v>543</v>
      </c>
      <c r="D186" s="108"/>
      <c r="E186" s="20"/>
      <c r="F186" s="20"/>
      <c r="G186" s="20"/>
      <c r="H186" s="74">
        <f t="shared" si="15"/>
        <v>0</v>
      </c>
    </row>
    <row r="187" spans="3:8" s="65" customFormat="1" ht="15.75" customHeight="1" thickBot="1" x14ac:dyDescent="0.25">
      <c r="C187" s="60" t="s">
        <v>544</v>
      </c>
      <c r="D187" s="108"/>
      <c r="E187" s="108"/>
      <c r="F187" s="108"/>
      <c r="G187" s="108"/>
      <c r="H187" s="74">
        <f t="shared" si="15"/>
        <v>0</v>
      </c>
    </row>
    <row r="188" spans="3:8" s="65" customFormat="1" ht="15.75" customHeight="1" thickBot="1" x14ac:dyDescent="0.25">
      <c r="C188" s="61" t="s">
        <v>545</v>
      </c>
      <c r="D188" s="108"/>
      <c r="E188" s="108"/>
      <c r="F188" s="108"/>
      <c r="G188" s="108"/>
      <c r="H188" s="74">
        <f t="shared" si="15"/>
        <v>0</v>
      </c>
    </row>
    <row r="189" spans="3:8" s="65" customFormat="1" ht="15.75" customHeight="1" thickBot="1" x14ac:dyDescent="0.25">
      <c r="C189" s="60" t="s">
        <v>546</v>
      </c>
      <c r="D189" s="108"/>
      <c r="E189" s="108"/>
      <c r="F189" s="108"/>
      <c r="G189" s="108"/>
      <c r="H189" s="74">
        <f t="shared" si="15"/>
        <v>0</v>
      </c>
    </row>
    <row r="190" spans="3:8" s="65" customFormat="1" ht="15.75" customHeight="1" thickBot="1" x14ac:dyDescent="0.25">
      <c r="C190" s="60" t="s">
        <v>547</v>
      </c>
      <c r="D190" s="108"/>
      <c r="E190" s="108"/>
      <c r="F190" s="108"/>
      <c r="G190" s="108"/>
      <c r="H190" s="74">
        <f t="shared" si="15"/>
        <v>0</v>
      </c>
    </row>
    <row r="191" spans="3:8" s="65" customFormat="1" ht="15.75" customHeight="1" thickBot="1" x14ac:dyDescent="0.25">
      <c r="C191" s="60" t="s">
        <v>548</v>
      </c>
      <c r="D191" s="108"/>
      <c r="E191" s="108"/>
      <c r="F191" s="108"/>
      <c r="G191" s="108"/>
      <c r="H191" s="74">
        <f>SUM(D191:G191)</f>
        <v>0</v>
      </c>
    </row>
    <row r="192" spans="3:8" s="65" customFormat="1" ht="15.75" customHeight="1" thickBot="1" x14ac:dyDescent="0.25">
      <c r="C192" s="64" t="s">
        <v>13</v>
      </c>
      <c r="D192" s="75">
        <f>SUM(D185:D191)</f>
        <v>0</v>
      </c>
      <c r="E192" s="75">
        <f>SUM(E185:E191)</f>
        <v>0</v>
      </c>
      <c r="F192" s="75">
        <f>SUM(F185:F191)</f>
        <v>0</v>
      </c>
      <c r="G192" s="75">
        <f>SUM(G185:G191)</f>
        <v>0</v>
      </c>
      <c r="H192" s="74">
        <f t="shared" si="15"/>
        <v>0</v>
      </c>
    </row>
    <row r="193" spans="3:8" s="65" customFormat="1" ht="15.75" customHeight="1" x14ac:dyDescent="0.2">
      <c r="C193" s="62"/>
      <c r="D193" s="63"/>
      <c r="E193" s="63"/>
      <c r="F193" s="63"/>
      <c r="G193" s="63"/>
      <c r="H193" s="62"/>
    </row>
    <row r="194" spans="3:8" s="65" customFormat="1" ht="15.75" customHeight="1" x14ac:dyDescent="0.2">
      <c r="C194" s="327" t="s">
        <v>567</v>
      </c>
      <c r="D194" s="328"/>
      <c r="E194" s="328"/>
      <c r="F194" s="328"/>
      <c r="G194" s="328"/>
      <c r="H194" s="329"/>
    </row>
    <row r="195" spans="3:8" s="65" customFormat="1" ht="36" customHeight="1" thickBot="1" x14ac:dyDescent="0.25">
      <c r="C195" s="72" t="s">
        <v>568</v>
      </c>
      <c r="D195" s="73">
        <f>'1) Tableau budgétaire 1'!D188</f>
        <v>211444</v>
      </c>
      <c r="E195" s="73">
        <f>'1) Tableau budgétaire 1'!E188</f>
        <v>246296</v>
      </c>
      <c r="F195" s="73">
        <f>'1) Tableau budgétaire 1'!F188</f>
        <v>221158.48</v>
      </c>
      <c r="G195" s="73">
        <f>'1) Tableau budgétaire 1'!G188</f>
        <v>240642</v>
      </c>
      <c r="H195" s="74">
        <f>SUM(D195:G195)</f>
        <v>919540.48</v>
      </c>
    </row>
    <row r="196" spans="3:8" s="65" customFormat="1" ht="15.75" customHeight="1" thickBot="1" x14ac:dyDescent="0.25">
      <c r="C196" s="70" t="s">
        <v>542</v>
      </c>
      <c r="D196" s="219">
        <v>82444</v>
      </c>
      <c r="E196" s="221">
        <f>'[1]1) Tableau budgétaire 1'!E183</f>
        <v>184296</v>
      </c>
      <c r="F196" s="217">
        <v>179158.48</v>
      </c>
      <c r="G196" s="221">
        <v>158440</v>
      </c>
      <c r="H196" s="74">
        <f t="shared" ref="H196:H202" si="16">SUM(D196:G196)</f>
        <v>604338.48</v>
      </c>
    </row>
    <row r="197" spans="3:8" s="65" customFormat="1" ht="15.75" customHeight="1" thickBot="1" x14ac:dyDescent="0.25">
      <c r="C197" s="60" t="s">
        <v>543</v>
      </c>
      <c r="D197" s="220"/>
      <c r="E197" s="222">
        <v>10000</v>
      </c>
      <c r="F197" s="216"/>
      <c r="G197" s="222"/>
      <c r="H197" s="74">
        <f t="shared" si="16"/>
        <v>10000</v>
      </c>
    </row>
    <row r="198" spans="3:8" s="65" customFormat="1" ht="15.75" customHeight="1" thickBot="1" x14ac:dyDescent="0.25">
      <c r="C198" s="60" t="s">
        <v>544</v>
      </c>
      <c r="D198" s="220"/>
      <c r="E198" s="220"/>
      <c r="F198" s="215"/>
      <c r="G198" s="220"/>
      <c r="H198" s="74">
        <f>SUM(D198:G198)</f>
        <v>0</v>
      </c>
    </row>
    <row r="199" spans="3:8" s="65" customFormat="1" ht="15.75" customHeight="1" thickBot="1" x14ac:dyDescent="0.25">
      <c r="C199" s="61" t="s">
        <v>545</v>
      </c>
      <c r="D199" s="220">
        <v>129000</v>
      </c>
      <c r="E199" s="220">
        <v>42000</v>
      </c>
      <c r="F199" s="215">
        <v>42000</v>
      </c>
      <c r="G199" s="220">
        <v>52000</v>
      </c>
      <c r="H199" s="74">
        <f t="shared" si="16"/>
        <v>265000</v>
      </c>
    </row>
    <row r="200" spans="3:8" s="65" customFormat="1" ht="15.75" customHeight="1" thickBot="1" x14ac:dyDescent="0.25">
      <c r="C200" s="60" t="s">
        <v>546</v>
      </c>
      <c r="D200" s="220"/>
      <c r="E200" s="220">
        <v>10000</v>
      </c>
      <c r="F200" s="215"/>
      <c r="G200" s="220"/>
      <c r="H200" s="74">
        <f t="shared" si="16"/>
        <v>10000</v>
      </c>
    </row>
    <row r="201" spans="3:8" s="65" customFormat="1" ht="15.75" customHeight="1" thickBot="1" x14ac:dyDescent="0.25">
      <c r="C201" s="60" t="s">
        <v>547</v>
      </c>
      <c r="D201" s="220"/>
      <c r="E201" s="220"/>
      <c r="F201" s="215"/>
      <c r="G201" s="220"/>
      <c r="H201" s="74">
        <f t="shared" si="16"/>
        <v>0</v>
      </c>
    </row>
    <row r="202" spans="3:8" s="65" customFormat="1" ht="15.75" customHeight="1" thickBot="1" x14ac:dyDescent="0.25">
      <c r="C202" s="60" t="s">
        <v>548</v>
      </c>
      <c r="D202" s="220"/>
      <c r="E202" s="220"/>
      <c r="F202" s="215"/>
      <c r="G202" s="220">
        <v>30202</v>
      </c>
      <c r="H202" s="74">
        <f t="shared" si="16"/>
        <v>30202</v>
      </c>
    </row>
    <row r="203" spans="3:8" s="65" customFormat="1" ht="15.75" customHeight="1" thickBot="1" x14ac:dyDescent="0.25">
      <c r="C203" s="64" t="s">
        <v>13</v>
      </c>
      <c r="D203" s="75">
        <f>SUM(D196:D202)</f>
        <v>211444</v>
      </c>
      <c r="E203" s="75">
        <f>SUM(E196:E202)</f>
        <v>246296</v>
      </c>
      <c r="F203" s="75">
        <f>SUM(F196:F202)</f>
        <v>221158.48</v>
      </c>
      <c r="G203" s="75">
        <f>SUM(G196:G202)</f>
        <v>240642</v>
      </c>
      <c r="H203" s="74">
        <f>SUM(D203:G203)</f>
        <v>919540.48</v>
      </c>
    </row>
    <row r="204" spans="3:8" s="65" customFormat="1" ht="15.75" customHeight="1" thickBot="1" x14ac:dyDescent="0.25">
      <c r="C204" s="62"/>
      <c r="D204" s="63"/>
      <c r="E204" s="63"/>
      <c r="F204" s="63"/>
      <c r="G204" s="63"/>
      <c r="H204" s="62"/>
    </row>
    <row r="205" spans="3:8" s="65" customFormat="1" ht="19.5" customHeight="1" thickBot="1" x14ac:dyDescent="0.25">
      <c r="C205" s="341" t="s">
        <v>539</v>
      </c>
      <c r="D205" s="342"/>
      <c r="E205" s="342"/>
      <c r="F205" s="342"/>
      <c r="G205" s="342"/>
      <c r="H205" s="343"/>
    </row>
    <row r="206" spans="3:8" s="65" customFormat="1" ht="42.75" customHeight="1" x14ac:dyDescent="0.2">
      <c r="C206" s="84"/>
      <c r="D206" s="130" t="s">
        <v>530</v>
      </c>
      <c r="E206" s="130" t="s">
        <v>531</v>
      </c>
      <c r="F206" s="130" t="s">
        <v>532</v>
      </c>
      <c r="G206" s="130" t="s">
        <v>591</v>
      </c>
      <c r="H206" s="330" t="s">
        <v>539</v>
      </c>
    </row>
    <row r="207" spans="3:8" s="65" customFormat="1" ht="19.5" customHeight="1" x14ac:dyDescent="0.2">
      <c r="C207" s="167"/>
      <c r="D207" s="213" t="str">
        <f>'1) Tableau budgétaire 1'!D13</f>
        <v>HCDH</v>
      </c>
      <c r="E207" s="213" t="str">
        <f>'1) Tableau budgétaire 1'!E13</f>
        <v>PNUD</v>
      </c>
      <c r="F207" s="264" t="str">
        <f>'1) Tableau budgétaire 1'!F13</f>
        <v>ONU FEMMES</v>
      </c>
      <c r="G207" s="213" t="str">
        <f>'1) Tableau budgétaire 1'!G13</f>
        <v>INTERPEACE</v>
      </c>
      <c r="H207" s="331"/>
    </row>
    <row r="208" spans="3:8" s="65" customFormat="1" ht="19.5" customHeight="1" x14ac:dyDescent="0.2">
      <c r="C208" s="164" t="s">
        <v>542</v>
      </c>
      <c r="D208" s="85">
        <f t="shared" ref="D208:F209" si="17">SUM(D185,D174,D163,D152,D140,D129,D118,D107,D95,D84,D73,D62,D50,D39,D28,D17,D196)</f>
        <v>82444</v>
      </c>
      <c r="E208" s="85">
        <f t="shared" si="17"/>
        <v>184296</v>
      </c>
      <c r="F208" s="265">
        <f>SUM(F185,F174,F163,F152,F140,F129,F118,F107,F95,F84,F73,F62,F50,F39,F28,F17,F196)</f>
        <v>179158.48</v>
      </c>
      <c r="G208" s="85">
        <f t="shared" ref="G208:G214" si="18">SUM(G185,G174,G163,G152,G140,G129,G118,G107,G95,G84,G73,G62,G50,G39,G28,G17,G196)</f>
        <v>158440</v>
      </c>
      <c r="H208" s="82">
        <f t="shared" ref="H208:H215" si="19">SUM(D208:G208)</f>
        <v>604338.48</v>
      </c>
    </row>
    <row r="209" spans="3:15" s="65" customFormat="1" ht="34.5" customHeight="1" x14ac:dyDescent="0.2">
      <c r="C209" s="165" t="s">
        <v>543</v>
      </c>
      <c r="D209" s="85">
        <f t="shared" si="17"/>
        <v>10000</v>
      </c>
      <c r="E209" s="85">
        <f t="shared" si="17"/>
        <v>10000</v>
      </c>
      <c r="F209" s="265">
        <f t="shared" si="17"/>
        <v>4074.6999999999994</v>
      </c>
      <c r="G209" s="85">
        <f t="shared" si="18"/>
        <v>2515.5</v>
      </c>
      <c r="H209" s="82">
        <f t="shared" si="19"/>
        <v>26590.2</v>
      </c>
    </row>
    <row r="210" spans="3:15" s="65" customFormat="1" ht="48" customHeight="1" x14ac:dyDescent="0.2">
      <c r="C210" s="165" t="s">
        <v>544</v>
      </c>
      <c r="D210" s="85">
        <f t="shared" ref="D210:F214" si="20">SUM(D187,D176,D165,D154,D142,D131,D120,D109,D97,D86,D75,D64,D52,D41,D30,D19,D198)</f>
        <v>0</v>
      </c>
      <c r="E210" s="85">
        <f t="shared" si="20"/>
        <v>60000</v>
      </c>
      <c r="F210" s="265">
        <f t="shared" si="20"/>
        <v>6791.1699999999992</v>
      </c>
      <c r="G210" s="85">
        <f t="shared" si="18"/>
        <v>0</v>
      </c>
      <c r="H210" s="82">
        <f t="shared" si="19"/>
        <v>66791.17</v>
      </c>
    </row>
    <row r="211" spans="3:15" s="65" customFormat="1" ht="33" customHeight="1" x14ac:dyDescent="0.2">
      <c r="C211" s="166" t="s">
        <v>545</v>
      </c>
      <c r="D211" s="85">
        <f t="shared" si="20"/>
        <v>184000</v>
      </c>
      <c r="E211" s="85">
        <f t="shared" si="20"/>
        <v>312000</v>
      </c>
      <c r="F211" s="265">
        <f t="shared" si="20"/>
        <v>252147.63</v>
      </c>
      <c r="G211" s="85">
        <f t="shared" si="18"/>
        <v>87722</v>
      </c>
      <c r="H211" s="82">
        <f t="shared" si="19"/>
        <v>835869.63</v>
      </c>
    </row>
    <row r="212" spans="3:15" s="65" customFormat="1" ht="21" customHeight="1" x14ac:dyDescent="0.2">
      <c r="C212" s="165" t="s">
        <v>546</v>
      </c>
      <c r="D212" s="85">
        <f t="shared" si="20"/>
        <v>49500</v>
      </c>
      <c r="E212" s="85">
        <f t="shared" si="20"/>
        <v>10000</v>
      </c>
      <c r="F212" s="265">
        <f t="shared" si="20"/>
        <v>45321.729999999996</v>
      </c>
      <c r="G212" s="85">
        <f t="shared" si="18"/>
        <v>28683</v>
      </c>
      <c r="H212" s="82">
        <f t="shared" si="19"/>
        <v>133504.72999999998</v>
      </c>
      <c r="I212" s="26"/>
      <c r="J212" s="26"/>
      <c r="K212" s="26"/>
      <c r="L212" s="26"/>
      <c r="M212" s="26"/>
      <c r="N212" s="25"/>
    </row>
    <row r="213" spans="3:15" s="65" customFormat="1" ht="39.75" customHeight="1" x14ac:dyDescent="0.2">
      <c r="C213" s="165" t="s">
        <v>547</v>
      </c>
      <c r="D213" s="85">
        <f t="shared" si="20"/>
        <v>563082</v>
      </c>
      <c r="E213" s="85">
        <f t="shared" si="20"/>
        <v>358300</v>
      </c>
      <c r="F213" s="265">
        <f t="shared" si="20"/>
        <v>394547.91</v>
      </c>
      <c r="G213" s="85">
        <f t="shared" si="18"/>
        <v>614344.38</v>
      </c>
      <c r="H213" s="82">
        <f t="shared" si="19"/>
        <v>1930274.29</v>
      </c>
      <c r="I213" s="26"/>
      <c r="J213" s="26"/>
      <c r="K213" s="26"/>
      <c r="L213" s="26"/>
      <c r="M213" s="26"/>
      <c r="N213" s="25"/>
    </row>
    <row r="214" spans="3:15" s="65" customFormat="1" ht="39.75" customHeight="1" x14ac:dyDescent="0.2">
      <c r="C214" s="165" t="s">
        <v>548</v>
      </c>
      <c r="D214" s="146">
        <f t="shared" si="20"/>
        <v>70000</v>
      </c>
      <c r="E214" s="146">
        <f t="shared" si="20"/>
        <v>0</v>
      </c>
      <c r="F214" s="266">
        <f t="shared" si="20"/>
        <v>40747.24</v>
      </c>
      <c r="G214" s="146">
        <f t="shared" si="18"/>
        <v>30202</v>
      </c>
      <c r="H214" s="82">
        <f t="shared" si="19"/>
        <v>140949.24</v>
      </c>
      <c r="I214" s="26"/>
      <c r="J214" s="26"/>
      <c r="K214" s="26"/>
      <c r="L214" s="26"/>
      <c r="M214" s="26"/>
      <c r="N214" s="25"/>
    </row>
    <row r="215" spans="3:15" s="65" customFormat="1" ht="22.5" customHeight="1" x14ac:dyDescent="0.2">
      <c r="C215" s="132" t="s">
        <v>528</v>
      </c>
      <c r="D215" s="147">
        <f>SUM(D208:D214)</f>
        <v>959026</v>
      </c>
      <c r="E215" s="147">
        <f>SUM(E208:E214)</f>
        <v>934596</v>
      </c>
      <c r="F215" s="267">
        <f>SUM(F208:F214)</f>
        <v>922788.86</v>
      </c>
      <c r="G215" s="147">
        <f>SUM(G208:G214)</f>
        <v>921906.88</v>
      </c>
      <c r="H215" s="148">
        <f t="shared" si="19"/>
        <v>3738317.7399999998</v>
      </c>
      <c r="I215" s="26"/>
      <c r="J215" s="26"/>
      <c r="K215" s="26"/>
      <c r="L215" s="26"/>
      <c r="M215" s="26"/>
      <c r="N215" s="25"/>
    </row>
    <row r="216" spans="3:15" s="65" customFormat="1" ht="26.25" customHeight="1" thickBot="1" x14ac:dyDescent="0.25">
      <c r="C216" s="132" t="s">
        <v>529</v>
      </c>
      <c r="D216" s="87">
        <f>D215*0.07</f>
        <v>67131.820000000007</v>
      </c>
      <c r="E216" s="87">
        <f>E215*0.07</f>
        <v>65421.720000000008</v>
      </c>
      <c r="F216" s="268">
        <f>F215*0.07</f>
        <v>64595.220200000003</v>
      </c>
      <c r="G216" s="87">
        <f>G215*0.07</f>
        <v>64533.481600000006</v>
      </c>
      <c r="H216" s="151">
        <f>H215*0.07</f>
        <v>261682.24180000002</v>
      </c>
      <c r="I216" s="38"/>
      <c r="J216" s="38"/>
      <c r="K216" s="38"/>
      <c r="L216" s="38"/>
      <c r="M216" s="66"/>
      <c r="N216" s="63"/>
    </row>
    <row r="217" spans="3:15" s="65" customFormat="1" ht="23.25" customHeight="1" thickBot="1" x14ac:dyDescent="0.25">
      <c r="C217" s="149" t="s">
        <v>363</v>
      </c>
      <c r="D217" s="150">
        <f>SUM(D215:D216)</f>
        <v>1026157.8200000001</v>
      </c>
      <c r="E217" s="150">
        <f>SUM(E215:E216)</f>
        <v>1000017.72</v>
      </c>
      <c r="F217" s="269">
        <f>SUM(F215:F216)</f>
        <v>987384.08019999997</v>
      </c>
      <c r="G217" s="150">
        <f>SUM(G215:G216)</f>
        <v>986440.36160000006</v>
      </c>
      <c r="H217" s="86">
        <f>SUM(H215:H216)</f>
        <v>3999999.9817999997</v>
      </c>
      <c r="I217" s="38"/>
      <c r="J217" s="38"/>
      <c r="K217" s="38"/>
      <c r="L217" s="38"/>
      <c r="M217" s="66"/>
      <c r="N217" s="63"/>
    </row>
    <row r="218" spans="3:15" ht="15.75" customHeight="1" x14ac:dyDescent="0.2">
      <c r="M218" s="67"/>
    </row>
    <row r="219" spans="3:15" ht="15.75" customHeight="1" x14ac:dyDescent="0.2">
      <c r="I219" s="48"/>
      <c r="J219" s="48"/>
      <c r="M219" s="67"/>
    </row>
    <row r="220" spans="3:15" ht="15.75" customHeight="1" x14ac:dyDescent="0.2">
      <c r="I220" s="48"/>
      <c r="J220" s="48"/>
      <c r="M220" s="65"/>
    </row>
    <row r="221" spans="3:15" ht="40.5" customHeight="1" x14ac:dyDescent="0.2">
      <c r="I221" s="48"/>
      <c r="J221" s="48"/>
      <c r="M221" s="68"/>
    </row>
    <row r="222" spans="3:15" ht="24.75" customHeight="1" x14ac:dyDescent="0.2">
      <c r="I222" s="48"/>
      <c r="J222" s="48"/>
      <c r="M222" s="68"/>
    </row>
    <row r="223" spans="3:15" ht="41.25" customHeight="1" x14ac:dyDescent="0.2">
      <c r="I223" s="13"/>
      <c r="J223" s="48"/>
      <c r="M223" s="68"/>
    </row>
    <row r="224" spans="3:15" ht="51.75" customHeight="1" x14ac:dyDescent="0.2">
      <c r="I224" s="13"/>
      <c r="J224" s="48"/>
      <c r="M224" s="68"/>
      <c r="O224" s="62"/>
    </row>
    <row r="225" spans="3:15" ht="42" customHeight="1" x14ac:dyDescent="0.2">
      <c r="I225" s="48"/>
      <c r="J225" s="48"/>
      <c r="M225" s="68"/>
      <c r="O225" s="62"/>
    </row>
    <row r="226" spans="3:15" s="63" customFormat="1" ht="42" customHeight="1" x14ac:dyDescent="0.2">
      <c r="C226" s="62"/>
      <c r="H226" s="62"/>
      <c r="I226" s="65"/>
      <c r="J226" s="48"/>
      <c r="K226" s="62"/>
      <c r="L226" s="62"/>
      <c r="M226" s="68"/>
      <c r="N226" s="62"/>
    </row>
    <row r="227" spans="3:15" s="63" customFormat="1" ht="42" customHeight="1" x14ac:dyDescent="0.2">
      <c r="C227" s="62"/>
      <c r="H227" s="62"/>
      <c r="I227" s="62"/>
      <c r="J227" s="48"/>
      <c r="K227" s="62"/>
      <c r="L227" s="62"/>
      <c r="M227" s="62"/>
      <c r="N227" s="62"/>
    </row>
    <row r="228" spans="3:15" s="63" customFormat="1" ht="63.75" customHeight="1" x14ac:dyDescent="0.2">
      <c r="C228" s="62"/>
      <c r="H228" s="62"/>
      <c r="I228" s="62"/>
      <c r="J228" s="67"/>
      <c r="K228" s="65"/>
      <c r="L228" s="65"/>
      <c r="M228" s="62"/>
      <c r="N228" s="62"/>
    </row>
    <row r="229" spans="3:15" s="63" customFormat="1" ht="42" customHeight="1" x14ac:dyDescent="0.2">
      <c r="C229" s="62"/>
      <c r="H229" s="62"/>
      <c r="I229" s="62"/>
      <c r="J229" s="62"/>
      <c r="K229" s="62"/>
      <c r="L229" s="62"/>
      <c r="M229" s="62"/>
      <c r="N229" s="67"/>
    </row>
    <row r="230" spans="3:15" ht="23.25" customHeight="1" x14ac:dyDescent="0.2">
      <c r="O230" s="62"/>
    </row>
    <row r="231" spans="3:15" ht="27.75" customHeight="1" x14ac:dyDescent="0.2">
      <c r="M231" s="65"/>
      <c r="O231" s="62"/>
    </row>
    <row r="232" spans="3:15" ht="55.5" customHeight="1" x14ac:dyDescent="0.2">
      <c r="O232" s="62"/>
    </row>
    <row r="233" spans="3:15" ht="57.75" customHeight="1" x14ac:dyDescent="0.2">
      <c r="N233" s="65"/>
      <c r="O233" s="62"/>
    </row>
    <row r="234" spans="3:15" ht="21.75" customHeight="1" x14ac:dyDescent="0.2">
      <c r="O234" s="62"/>
    </row>
    <row r="235" spans="3:15" ht="49.5" customHeight="1" x14ac:dyDescent="0.2">
      <c r="O235" s="62"/>
    </row>
    <row r="236" spans="3:15" ht="28.5" customHeight="1" x14ac:dyDescent="0.2">
      <c r="O236" s="62"/>
    </row>
    <row r="237" spans="3:15" ht="28.5" customHeight="1" x14ac:dyDescent="0.2">
      <c r="O237" s="62"/>
    </row>
    <row r="238" spans="3:15" ht="28.5" customHeight="1" x14ac:dyDescent="0.2">
      <c r="O238" s="62"/>
    </row>
    <row r="239" spans="3:15" ht="23.25" customHeight="1" x14ac:dyDescent="0.2">
      <c r="O239" s="67"/>
    </row>
    <row r="240" spans="3:15" ht="43.5" customHeight="1" x14ac:dyDescent="0.2">
      <c r="O240" s="67"/>
    </row>
    <row r="241" spans="3:15" ht="55.5" customHeight="1" x14ac:dyDescent="0.2">
      <c r="O241" s="62"/>
    </row>
    <row r="242" spans="3:15" ht="42.75" customHeight="1" x14ac:dyDescent="0.2">
      <c r="O242" s="67"/>
    </row>
    <row r="243" spans="3:15" ht="21.75" customHeight="1" x14ac:dyDescent="0.2">
      <c r="O243" s="67"/>
    </row>
    <row r="244" spans="3:15" ht="21.75" customHeight="1" x14ac:dyDescent="0.2">
      <c r="O244" s="67"/>
    </row>
    <row r="245" spans="3:15" s="65" customFormat="1" ht="23.25" customHeight="1" x14ac:dyDescent="0.2">
      <c r="C245" s="62"/>
      <c r="D245" s="63"/>
      <c r="E245" s="63"/>
      <c r="F245" s="63"/>
      <c r="G245" s="63"/>
      <c r="H245" s="62"/>
      <c r="I245" s="62"/>
      <c r="J245" s="62"/>
      <c r="K245" s="62"/>
      <c r="L245" s="62"/>
      <c r="M245" s="62"/>
      <c r="N245" s="62"/>
    </row>
    <row r="246" spans="3:15" ht="23.25" customHeight="1" x14ac:dyDescent="0.2"/>
    <row r="247" spans="3:15" ht="21.75" customHeight="1" x14ac:dyDescent="0.2"/>
    <row r="248" spans="3:15" ht="16.5" customHeight="1" x14ac:dyDescent="0.2"/>
    <row r="249" spans="3:15" ht="29.25" customHeight="1" x14ac:dyDescent="0.2"/>
    <row r="250" spans="3:15" ht="24.75" customHeight="1" x14ac:dyDescent="0.2"/>
    <row r="251" spans="3:15" ht="33" customHeight="1" x14ac:dyDescent="0.2"/>
    <row r="253" spans="3:15" ht="15" customHeight="1" x14ac:dyDescent="0.2"/>
    <row r="254" spans="3:15" ht="25.5" customHeight="1" x14ac:dyDescent="0.2"/>
  </sheetData>
  <sheetProtection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1'!$H$201</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B5" sqref="B5"/>
    </sheetView>
  </sheetViews>
  <sheetFormatPr baseColWidth="10" defaultColWidth="8.83203125" defaultRowHeight="15" x14ac:dyDescent="0.2"/>
  <cols>
    <col min="2" max="2" width="73.33203125" customWidth="1"/>
  </cols>
  <sheetData>
    <row r="1" spans="2:6" ht="16" thickBot="1" x14ac:dyDescent="0.25"/>
    <row r="2" spans="2:6" ht="16" thickBot="1" x14ac:dyDescent="0.25">
      <c r="B2" s="171" t="s">
        <v>569</v>
      </c>
      <c r="C2" s="1"/>
      <c r="D2" s="1"/>
      <c r="E2" s="1"/>
      <c r="F2" s="1"/>
    </row>
    <row r="3" spans="2:6" ht="70.5" customHeight="1" x14ac:dyDescent="0.2">
      <c r="B3" s="172" t="s">
        <v>578</v>
      </c>
    </row>
    <row r="4" spans="2:6" ht="64" x14ac:dyDescent="0.2">
      <c r="B4" s="169" t="s">
        <v>570</v>
      </c>
    </row>
    <row r="5" spans="2:6" x14ac:dyDescent="0.2">
      <c r="B5" s="169"/>
    </row>
    <row r="6" spans="2:6" ht="64" x14ac:dyDescent="0.2">
      <c r="B6" s="168" t="s">
        <v>571</v>
      </c>
    </row>
    <row r="7" spans="2:6" x14ac:dyDescent="0.2">
      <c r="B7" s="169"/>
    </row>
    <row r="8" spans="2:6" ht="64" x14ac:dyDescent="0.2">
      <c r="B8" s="168" t="s">
        <v>579</v>
      </c>
    </row>
    <row r="9" spans="2:6" x14ac:dyDescent="0.2">
      <c r="B9" s="169"/>
    </row>
    <row r="10" spans="2:6" ht="32" x14ac:dyDescent="0.2">
      <c r="B10" s="169" t="s">
        <v>572</v>
      </c>
    </row>
    <row r="11" spans="2:6" x14ac:dyDescent="0.2">
      <c r="B11" s="169"/>
    </row>
    <row r="12" spans="2:6" ht="64" x14ac:dyDescent="0.2">
      <c r="B12" s="168" t="s">
        <v>580</v>
      </c>
    </row>
    <row r="13" spans="2:6" x14ac:dyDescent="0.2">
      <c r="B13" s="169"/>
    </row>
    <row r="14" spans="2:6" ht="65" thickBot="1" x14ac:dyDescent="0.25">
      <c r="B14" s="170" t="s">
        <v>573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4" zoomScale="80" zoomScaleNormal="80" zoomScaleSheetLayoutView="70" workbookViewId="0">
      <selection activeCell="B1" sqref="B1"/>
    </sheetView>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52" t="s">
        <v>364</v>
      </c>
      <c r="C2" s="353"/>
      <c r="D2" s="354"/>
    </row>
    <row r="3" spans="2:4" ht="16" thickBot="1" x14ac:dyDescent="0.25">
      <c r="B3" s="355"/>
      <c r="C3" s="356"/>
      <c r="D3" s="357"/>
    </row>
    <row r="4" spans="2:4" ht="16" thickBot="1" x14ac:dyDescent="0.25"/>
    <row r="5" spans="2:4" x14ac:dyDescent="0.2">
      <c r="B5" s="363" t="s">
        <v>14</v>
      </c>
      <c r="C5" s="364"/>
      <c r="D5" s="365"/>
    </row>
    <row r="6" spans="2:4" ht="16" thickBot="1" x14ac:dyDescent="0.25">
      <c r="B6" s="360"/>
      <c r="C6" s="361"/>
      <c r="D6" s="362"/>
    </row>
    <row r="7" spans="2:4" x14ac:dyDescent="0.2">
      <c r="B7" s="95" t="s">
        <v>15</v>
      </c>
      <c r="C7" s="358">
        <f>SUM('1) Tableau budgétaire 1'!D24:F24,'1) Tableau budgétaire 1'!D34:F34,'1) Tableau budgétaire 1'!D44:F44,'1) Tableau budgétaire 1'!D54:F54)</f>
        <v>135836.15</v>
      </c>
      <c r="D7" s="359"/>
    </row>
    <row r="8" spans="2:4" x14ac:dyDescent="0.2">
      <c r="B8" s="95" t="s">
        <v>362</v>
      </c>
      <c r="C8" s="366">
        <f>SUM(D10:D14)</f>
        <v>0</v>
      </c>
      <c r="D8" s="367"/>
    </row>
    <row r="9" spans="2:4" x14ac:dyDescent="0.2">
      <c r="B9" s="96" t="s">
        <v>356</v>
      </c>
      <c r="C9" s="97" t="s">
        <v>357</v>
      </c>
      <c r="D9" s="98" t="s">
        <v>358</v>
      </c>
    </row>
    <row r="10" spans="2:4" ht="35" customHeight="1" x14ac:dyDescent="0.2">
      <c r="B10" s="124"/>
      <c r="C10" s="100"/>
      <c r="D10" s="101">
        <f>$C$7*C10</f>
        <v>0</v>
      </c>
    </row>
    <row r="11" spans="2:4" ht="35" customHeight="1" x14ac:dyDescent="0.2">
      <c r="B11" s="124"/>
      <c r="C11" s="100"/>
      <c r="D11" s="101">
        <f>C7*C11</f>
        <v>0</v>
      </c>
    </row>
    <row r="12" spans="2:4" ht="35" customHeight="1" x14ac:dyDescent="0.2">
      <c r="B12" s="125"/>
      <c r="C12" s="100"/>
      <c r="D12" s="101">
        <f>C7*C12</f>
        <v>0</v>
      </c>
    </row>
    <row r="13" spans="2:4" ht="35" customHeight="1" x14ac:dyDescent="0.2">
      <c r="B13" s="125"/>
      <c r="C13" s="100"/>
      <c r="D13" s="101">
        <f>C7*C13</f>
        <v>0</v>
      </c>
    </row>
    <row r="14" spans="2:4" ht="35" customHeight="1" thickBot="1" x14ac:dyDescent="0.25">
      <c r="B14" s="126"/>
      <c r="C14" s="100"/>
      <c r="D14" s="105">
        <f>C7*C14</f>
        <v>0</v>
      </c>
    </row>
    <row r="15" spans="2:4" ht="16" thickBot="1" x14ac:dyDescent="0.25"/>
    <row r="16" spans="2:4" x14ac:dyDescent="0.2">
      <c r="B16" s="363" t="s">
        <v>359</v>
      </c>
      <c r="C16" s="364"/>
      <c r="D16" s="365"/>
    </row>
    <row r="17" spans="2:4" ht="16" thickBot="1" x14ac:dyDescent="0.25">
      <c r="B17" s="368"/>
      <c r="C17" s="369"/>
      <c r="D17" s="370"/>
    </row>
    <row r="18" spans="2:4" x14ac:dyDescent="0.2">
      <c r="B18" s="95" t="s">
        <v>15</v>
      </c>
      <c r="C18" s="358">
        <f>SUM('1) Tableau budgétaire 1'!D67:F67,'1) Tableau budgétaire 1'!D77:F77,'1) Tableau budgétaire 1'!D87:F87,'1) Tableau budgétaire 1'!D97:F97)</f>
        <v>1007793.1599999999</v>
      </c>
      <c r="D18" s="359"/>
    </row>
    <row r="19" spans="2:4" x14ac:dyDescent="0.2">
      <c r="B19" s="95" t="s">
        <v>362</v>
      </c>
      <c r="C19" s="366">
        <f>SUM(D21:D25)</f>
        <v>0</v>
      </c>
      <c r="D19" s="367"/>
    </row>
    <row r="20" spans="2:4" x14ac:dyDescent="0.2">
      <c r="B20" s="96" t="s">
        <v>356</v>
      </c>
      <c r="C20" s="97" t="s">
        <v>357</v>
      </c>
      <c r="D20" s="98" t="s">
        <v>358</v>
      </c>
    </row>
    <row r="21" spans="2:4" ht="35" customHeight="1" x14ac:dyDescent="0.2">
      <c r="B21" s="99"/>
      <c r="C21" s="100"/>
      <c r="D21" s="101">
        <f>$C$18*C21</f>
        <v>0</v>
      </c>
    </row>
    <row r="22" spans="2:4" ht="35" customHeight="1" x14ac:dyDescent="0.2">
      <c r="B22" s="102"/>
      <c r="C22" s="100"/>
      <c r="D22" s="101">
        <f>$C$18*C22</f>
        <v>0</v>
      </c>
    </row>
    <row r="23" spans="2:4" ht="35" customHeight="1" x14ac:dyDescent="0.2">
      <c r="B23" s="103"/>
      <c r="C23" s="100"/>
      <c r="D23" s="101">
        <f>$C$18*C23</f>
        <v>0</v>
      </c>
    </row>
    <row r="24" spans="2:4" ht="35" customHeight="1" x14ac:dyDescent="0.2">
      <c r="B24" s="103"/>
      <c r="C24" s="100"/>
      <c r="D24" s="101">
        <f>$C$18*C24</f>
        <v>0</v>
      </c>
    </row>
    <row r="25" spans="2:4" ht="35" customHeight="1" thickBot="1" x14ac:dyDescent="0.25">
      <c r="B25" s="104"/>
      <c r="C25" s="100"/>
      <c r="D25" s="101">
        <f>$C$18*C25</f>
        <v>0</v>
      </c>
    </row>
    <row r="26" spans="2:4" ht="16" thickBot="1" x14ac:dyDescent="0.25"/>
    <row r="27" spans="2:4" x14ac:dyDescent="0.2">
      <c r="B27" s="363" t="s">
        <v>360</v>
      </c>
      <c r="C27" s="364"/>
      <c r="D27" s="365"/>
    </row>
    <row r="28" spans="2:4" ht="16" thickBot="1" x14ac:dyDescent="0.25">
      <c r="B28" s="360"/>
      <c r="C28" s="361"/>
      <c r="D28" s="362"/>
    </row>
    <row r="29" spans="2:4" x14ac:dyDescent="0.2">
      <c r="B29" s="95" t="s">
        <v>15</v>
      </c>
      <c r="C29" s="358">
        <f>SUM('1) Tableau budgétaire 1'!D109:F109,'1) Tableau budgétaire 1'!D119:F119,'1) Tableau budgétaire 1'!D129:F129,'1) Tableau budgétaire 1'!D139:F139)</f>
        <v>993883.07000000007</v>
      </c>
      <c r="D29" s="359"/>
    </row>
    <row r="30" spans="2:4" x14ac:dyDescent="0.2">
      <c r="B30" s="95" t="s">
        <v>362</v>
      </c>
      <c r="C30" s="366">
        <f>SUM(D32:D36)</f>
        <v>0</v>
      </c>
      <c r="D30" s="367"/>
    </row>
    <row r="31" spans="2:4" x14ac:dyDescent="0.2">
      <c r="B31" s="96" t="s">
        <v>356</v>
      </c>
      <c r="C31" s="97" t="s">
        <v>357</v>
      </c>
      <c r="D31" s="98" t="s">
        <v>358</v>
      </c>
    </row>
    <row r="32" spans="2:4" ht="35" customHeight="1" x14ac:dyDescent="0.2">
      <c r="B32" s="99"/>
      <c r="C32" s="100"/>
      <c r="D32" s="101">
        <f>$C$29*C32</f>
        <v>0</v>
      </c>
    </row>
    <row r="33" spans="2:4" ht="35" customHeight="1" x14ac:dyDescent="0.2">
      <c r="B33" s="102"/>
      <c r="C33" s="100"/>
      <c r="D33" s="101">
        <f>$C$29*C33</f>
        <v>0</v>
      </c>
    </row>
    <row r="34" spans="2:4" ht="35" customHeight="1" x14ac:dyDescent="0.2">
      <c r="B34" s="103"/>
      <c r="C34" s="100"/>
      <c r="D34" s="101">
        <f>$C$29*C34</f>
        <v>0</v>
      </c>
    </row>
    <row r="35" spans="2:4" ht="35" customHeight="1" x14ac:dyDescent="0.2">
      <c r="B35" s="103"/>
      <c r="C35" s="100"/>
      <c r="D35" s="101">
        <f>$C$29*C35</f>
        <v>0</v>
      </c>
    </row>
    <row r="36" spans="2:4" ht="35" customHeight="1" thickBot="1" x14ac:dyDescent="0.25">
      <c r="B36" s="104"/>
      <c r="C36" s="100"/>
      <c r="D36" s="101">
        <f>$C$29*C36</f>
        <v>0</v>
      </c>
    </row>
    <row r="37" spans="2:4" ht="16" thickBot="1" x14ac:dyDescent="0.25"/>
    <row r="38" spans="2:4" x14ac:dyDescent="0.2">
      <c r="B38" s="363" t="s">
        <v>361</v>
      </c>
      <c r="C38" s="364"/>
      <c r="D38" s="365"/>
    </row>
    <row r="39" spans="2:4" ht="16" thickBot="1" x14ac:dyDescent="0.25">
      <c r="B39" s="360"/>
      <c r="C39" s="361"/>
      <c r="D39" s="362"/>
    </row>
    <row r="40" spans="2:4" x14ac:dyDescent="0.2">
      <c r="B40" s="95" t="s">
        <v>15</v>
      </c>
      <c r="C40" s="358">
        <f>SUM('1) Tableau budgétaire 1'!D151:F151,'1) Tableau budgétaire 1'!D161:F161,'1) Tableau budgétaire 1'!D171:F171,'1) Tableau budgétaire 1'!D181:F181)</f>
        <v>0</v>
      </c>
      <c r="D40" s="359"/>
    </row>
    <row r="41" spans="2:4" x14ac:dyDescent="0.2">
      <c r="B41" s="95" t="s">
        <v>362</v>
      </c>
      <c r="C41" s="366">
        <f>SUM(D43:D47)</f>
        <v>0</v>
      </c>
      <c r="D41" s="367"/>
    </row>
    <row r="42" spans="2:4" x14ac:dyDescent="0.2">
      <c r="B42" s="96" t="s">
        <v>356</v>
      </c>
      <c r="C42" s="97" t="s">
        <v>357</v>
      </c>
      <c r="D42" s="98" t="s">
        <v>358</v>
      </c>
    </row>
    <row r="43" spans="2:4" ht="35" customHeight="1" x14ac:dyDescent="0.2">
      <c r="B43" s="99"/>
      <c r="C43" s="100"/>
      <c r="D43" s="101">
        <f>$C$40*C43</f>
        <v>0</v>
      </c>
    </row>
    <row r="44" spans="2:4" ht="35" customHeight="1" x14ac:dyDescent="0.2">
      <c r="B44" s="102"/>
      <c r="C44" s="100"/>
      <c r="D44" s="101">
        <f>$C$40*C44</f>
        <v>0</v>
      </c>
    </row>
    <row r="45" spans="2:4" ht="35" customHeight="1" x14ac:dyDescent="0.2">
      <c r="B45" s="103"/>
      <c r="C45" s="100"/>
      <c r="D45" s="101">
        <f>$C$40*C45</f>
        <v>0</v>
      </c>
    </row>
    <row r="46" spans="2:4" ht="35" customHeight="1" x14ac:dyDescent="0.2">
      <c r="B46" s="103"/>
      <c r="C46" s="100"/>
      <c r="D46" s="101">
        <f>$C$40*C46</f>
        <v>0</v>
      </c>
    </row>
    <row r="47" spans="2:4" ht="35" customHeight="1" thickBot="1" x14ac:dyDescent="0.25">
      <c r="B47" s="104"/>
      <c r="C47" s="100"/>
      <c r="D47" s="105">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13" zoomScale="80" zoomScaleNormal="80" workbookViewId="0">
      <selection activeCell="E8" sqref="E8"/>
    </sheetView>
  </sheetViews>
  <sheetFormatPr baseColWidth="10" defaultColWidth="8.83203125" defaultRowHeight="15" x14ac:dyDescent="0.2"/>
  <cols>
    <col min="1" max="1" width="12.5" customWidth="1"/>
    <col min="2" max="2" width="20.5" customWidth="1"/>
    <col min="3" max="6" width="25.5" customWidth="1"/>
    <col min="7" max="7" width="24.5" customWidth="1"/>
    <col min="8" max="8" width="18.5" customWidth="1"/>
    <col min="9" max="9" width="21.6640625" customWidth="1"/>
    <col min="10" max="11" width="15.83203125" bestFit="1" customWidth="1"/>
    <col min="12" max="12" width="11.1640625" bestFit="1" customWidth="1"/>
  </cols>
  <sheetData>
    <row r="1" spans="2:7" ht="16" thickBot="1" x14ac:dyDescent="0.25"/>
    <row r="2" spans="2:7" s="88" customFormat="1" ht="16" x14ac:dyDescent="0.2">
      <c r="B2" s="375" t="s">
        <v>11</v>
      </c>
      <c r="C2" s="376"/>
      <c r="D2" s="376"/>
      <c r="E2" s="376"/>
      <c r="F2" s="376"/>
      <c r="G2" s="377"/>
    </row>
    <row r="3" spans="2:7" s="88" customFormat="1" ht="17" thickBot="1" x14ac:dyDescent="0.25">
      <c r="B3" s="378"/>
      <c r="C3" s="379"/>
      <c r="D3" s="379"/>
      <c r="E3" s="379"/>
      <c r="F3" s="379"/>
      <c r="G3" s="380"/>
    </row>
    <row r="4" spans="2:7" s="88" customFormat="1" ht="17" thickBot="1" x14ac:dyDescent="0.25"/>
    <row r="5" spans="2:7" s="88" customFormat="1" ht="17" thickBot="1" x14ac:dyDescent="0.25">
      <c r="B5" s="341" t="s">
        <v>5</v>
      </c>
      <c r="C5" s="342"/>
      <c r="D5" s="342"/>
      <c r="E5" s="342"/>
      <c r="F5" s="342"/>
      <c r="G5" s="343"/>
    </row>
    <row r="6" spans="2:7" s="88" customFormat="1" ht="17" x14ac:dyDescent="0.2">
      <c r="B6" s="84"/>
      <c r="C6" s="69" t="s">
        <v>650</v>
      </c>
      <c r="D6" s="69" t="s">
        <v>657</v>
      </c>
      <c r="E6" s="69" t="s">
        <v>656</v>
      </c>
      <c r="F6" s="69" t="s">
        <v>651</v>
      </c>
      <c r="G6" s="330" t="s">
        <v>5</v>
      </c>
    </row>
    <row r="7" spans="2:7" s="88" customFormat="1" ht="17" x14ac:dyDescent="0.2">
      <c r="B7" s="84"/>
      <c r="C7" s="213" t="str">
        <f>'1) Tableau budgétaire 1'!D13</f>
        <v>HCDH</v>
      </c>
      <c r="D7" s="213" t="str">
        <f>'1) Tableau budgétaire 1'!E13</f>
        <v>PNUD</v>
      </c>
      <c r="E7" s="213" t="str">
        <f>'1) Tableau budgétaire 1'!F13</f>
        <v>ONU FEMMES</v>
      </c>
      <c r="F7" s="213" t="str">
        <f>'1) Tableau budgétaire 1'!G13</f>
        <v>INTERPEACE</v>
      </c>
      <c r="G7" s="331"/>
    </row>
    <row r="8" spans="2:7" s="88" customFormat="1" ht="68" x14ac:dyDescent="0.2">
      <c r="B8" s="22" t="s">
        <v>675</v>
      </c>
      <c r="C8" s="85">
        <f>'2) Tableau budgétaire 2'!D208</f>
        <v>82444</v>
      </c>
      <c r="D8" s="85">
        <f>'2) Tableau budgétaire 2'!E208</f>
        <v>184296</v>
      </c>
      <c r="E8" s="85">
        <f>'2) Tableau budgétaire 2'!F208</f>
        <v>179158.48</v>
      </c>
      <c r="F8" s="85">
        <f>'2) Tableau budgétaire 2'!G208</f>
        <v>158440</v>
      </c>
      <c r="G8" s="82">
        <f>SUM(C8:F8)</f>
        <v>604338.48</v>
      </c>
    </row>
    <row r="9" spans="2:7" s="88" customFormat="1" ht="85" x14ac:dyDescent="0.2">
      <c r="B9" s="271" t="s">
        <v>677</v>
      </c>
      <c r="C9" s="85">
        <f>'2) Tableau budgétaire 2'!D209</f>
        <v>10000</v>
      </c>
      <c r="D9" s="85">
        <f>'2) Tableau budgétaire 2'!E209</f>
        <v>10000</v>
      </c>
      <c r="E9" s="85">
        <f>'2) Tableau budgétaire 2'!F209</f>
        <v>4074.6999999999994</v>
      </c>
      <c r="F9" s="85">
        <f>'2) Tableau budgétaire 2'!G209</f>
        <v>2515.5</v>
      </c>
      <c r="G9" s="83">
        <f t="shared" ref="G9:G15" si="0">SUM(C9:F9)</f>
        <v>26590.2</v>
      </c>
    </row>
    <row r="10" spans="2:7" s="88" customFormat="1" ht="68" x14ac:dyDescent="0.2">
      <c r="B10" s="22" t="s">
        <v>0</v>
      </c>
      <c r="C10" s="85">
        <f>'2) Tableau budgétaire 2'!D210</f>
        <v>0</v>
      </c>
      <c r="D10" s="85">
        <f>'2) Tableau budgétaire 2'!E210</f>
        <v>60000</v>
      </c>
      <c r="E10" s="85">
        <f>'2) Tableau budgétaire 2'!F210</f>
        <v>6791.1699999999992</v>
      </c>
      <c r="F10" s="85">
        <f>'2) Tableau budgétaire 2'!G210</f>
        <v>0</v>
      </c>
      <c r="G10" s="83">
        <f t="shared" si="0"/>
        <v>66791.17</v>
      </c>
    </row>
    <row r="11" spans="2:7" s="88" customFormat="1" ht="17" x14ac:dyDescent="0.2">
      <c r="B11" s="36" t="s">
        <v>1</v>
      </c>
      <c r="C11" s="85">
        <f>'2) Tableau budgétaire 2'!D211</f>
        <v>184000</v>
      </c>
      <c r="D11" s="85">
        <f>'2) Tableau budgétaire 2'!E211</f>
        <v>312000</v>
      </c>
      <c r="E11" s="85">
        <f>'2) Tableau budgétaire 2'!F211</f>
        <v>252147.63</v>
      </c>
      <c r="F11" s="85">
        <f>'2) Tableau budgétaire 2'!G211</f>
        <v>87722</v>
      </c>
      <c r="G11" s="83">
        <f t="shared" si="0"/>
        <v>835869.63</v>
      </c>
    </row>
    <row r="12" spans="2:7" s="88" customFormat="1" ht="17" x14ac:dyDescent="0.2">
      <c r="B12" s="22" t="s">
        <v>4</v>
      </c>
      <c r="C12" s="85">
        <f>'2) Tableau budgétaire 2'!D212</f>
        <v>49500</v>
      </c>
      <c r="D12" s="85">
        <f>'2) Tableau budgétaire 2'!E212</f>
        <v>10000</v>
      </c>
      <c r="E12" s="85">
        <f>'2) Tableau budgétaire 2'!F212</f>
        <v>45321.729999999996</v>
      </c>
      <c r="F12" s="85">
        <f>'2) Tableau budgétaire 2'!G212</f>
        <v>28683</v>
      </c>
      <c r="G12" s="83">
        <f t="shared" si="0"/>
        <v>133504.72999999998</v>
      </c>
    </row>
    <row r="13" spans="2:7" s="88" customFormat="1" ht="34" x14ac:dyDescent="0.2">
      <c r="B13" s="22" t="s">
        <v>2</v>
      </c>
      <c r="C13" s="85">
        <f>'2) Tableau budgétaire 2'!D213</f>
        <v>563082</v>
      </c>
      <c r="D13" s="85">
        <f>'2) Tableau budgétaire 2'!E213</f>
        <v>358300</v>
      </c>
      <c r="E13" s="85">
        <f>'2) Tableau budgétaire 2'!F213</f>
        <v>394547.91</v>
      </c>
      <c r="F13" s="85">
        <f>'2) Tableau budgétaire 2'!G213</f>
        <v>614344.38</v>
      </c>
      <c r="G13" s="83">
        <f t="shared" si="0"/>
        <v>1930274.29</v>
      </c>
    </row>
    <row r="14" spans="2:7" s="88" customFormat="1" ht="35" thickBot="1" x14ac:dyDescent="0.25">
      <c r="B14" s="178" t="s">
        <v>12</v>
      </c>
      <c r="C14" s="179">
        <f>'2) Tableau budgétaire 2'!D214</f>
        <v>70000</v>
      </c>
      <c r="D14" s="179">
        <f>'2) Tableau budgétaire 2'!E214</f>
        <v>0</v>
      </c>
      <c r="E14" s="179">
        <f>'2) Tableau budgétaire 2'!F214</f>
        <v>40747.24</v>
      </c>
      <c r="F14" s="179">
        <f>'2) Tableau budgétaire 2'!G214</f>
        <v>30202</v>
      </c>
      <c r="G14" s="180">
        <f t="shared" si="0"/>
        <v>140949.24</v>
      </c>
    </row>
    <row r="15" spans="2:7" s="88" customFormat="1" ht="30" customHeight="1" x14ac:dyDescent="0.2">
      <c r="B15" s="183" t="s">
        <v>582</v>
      </c>
      <c r="C15" s="184">
        <f>SUM(C8:C14)</f>
        <v>959026</v>
      </c>
      <c r="D15" s="184">
        <f>SUM(D8:D14)</f>
        <v>934596</v>
      </c>
      <c r="E15" s="184">
        <f>SUM(E8:E14)</f>
        <v>922788.86</v>
      </c>
      <c r="F15" s="184">
        <f>SUM(F8:F14)</f>
        <v>921906.88</v>
      </c>
      <c r="G15" s="185">
        <f t="shared" si="0"/>
        <v>3738317.7399999998</v>
      </c>
    </row>
    <row r="16" spans="2:7" s="88" customFormat="1" ht="22.5" customHeight="1" x14ac:dyDescent="0.2">
      <c r="B16" s="174" t="s">
        <v>581</v>
      </c>
      <c r="C16" s="175">
        <f>C15*0.07</f>
        <v>67131.820000000007</v>
      </c>
      <c r="D16" s="175">
        <f>D15*0.07</f>
        <v>65421.720000000008</v>
      </c>
      <c r="E16" s="175">
        <f>E15*0.07</f>
        <v>64595.220200000003</v>
      </c>
      <c r="F16" s="175">
        <f>F15*0.07</f>
        <v>64533.481600000006</v>
      </c>
      <c r="G16" s="181">
        <f>G15*0.07</f>
        <v>261682.24180000002</v>
      </c>
    </row>
    <row r="17" spans="2:8" s="88" customFormat="1" ht="30" customHeight="1" thickBot="1" x14ac:dyDescent="0.25">
      <c r="B17" s="176" t="s">
        <v>10</v>
      </c>
      <c r="C17" s="177">
        <f>C15+C16</f>
        <v>1026157.8200000001</v>
      </c>
      <c r="D17" s="177">
        <f>D15+D16</f>
        <v>1000017.72</v>
      </c>
      <c r="E17" s="177">
        <f>E15+E16</f>
        <v>987384.08019999997</v>
      </c>
      <c r="F17" s="177">
        <f>F15+F16</f>
        <v>986440.36160000006</v>
      </c>
      <c r="G17" s="182">
        <f>G15+G16</f>
        <v>3999999.9817999997</v>
      </c>
    </row>
    <row r="18" spans="2:8" s="88" customFormat="1" ht="17" thickBot="1" x14ac:dyDescent="0.25"/>
    <row r="19" spans="2:8" s="88" customFormat="1" ht="16" x14ac:dyDescent="0.2">
      <c r="B19" s="371" t="s">
        <v>6</v>
      </c>
      <c r="C19" s="372"/>
      <c r="D19" s="372"/>
      <c r="E19" s="372"/>
      <c r="F19" s="373"/>
      <c r="G19" s="374"/>
    </row>
    <row r="20" spans="2:8" ht="34" x14ac:dyDescent="0.2">
      <c r="B20" s="31"/>
      <c r="C20" s="29" t="s">
        <v>655</v>
      </c>
      <c r="D20" s="29" t="s">
        <v>654</v>
      </c>
      <c r="E20" s="29" t="s">
        <v>653</v>
      </c>
      <c r="F20" s="69" t="s">
        <v>652</v>
      </c>
      <c r="G20" s="32" t="s">
        <v>363</v>
      </c>
      <c r="H20" s="209" t="s">
        <v>8</v>
      </c>
    </row>
    <row r="21" spans="2:8" ht="17" x14ac:dyDescent="0.2">
      <c r="B21" s="31"/>
      <c r="C21" s="29" t="str">
        <f>'1) Tableau budgétaire 1'!D13</f>
        <v>HCDH</v>
      </c>
      <c r="D21" s="29" t="str">
        <f>'1) Tableau budgétaire 1'!E13</f>
        <v>PNUD</v>
      </c>
      <c r="E21" s="29" t="str">
        <f>'1) Tableau budgétaire 1'!F13</f>
        <v>ONU FEMMES</v>
      </c>
      <c r="F21" s="29" t="str">
        <f>'1) Tableau budgétaire 1'!G13</f>
        <v>INTERPEACE</v>
      </c>
      <c r="G21" s="32"/>
      <c r="H21" s="209"/>
    </row>
    <row r="22" spans="2:8" ht="23.25" customHeight="1" x14ac:dyDescent="0.2">
      <c r="B22" s="30" t="s">
        <v>7</v>
      </c>
      <c r="C22" s="28">
        <f>'1) Tableau budgétaire 1'!D207</f>
        <v>718310.47400000005</v>
      </c>
      <c r="D22" s="28">
        <f>'1) Tableau budgétaire 1'!E207</f>
        <v>700012.40399999998</v>
      </c>
      <c r="E22" s="28">
        <f>'1) Tableau budgétaire 1'!F207</f>
        <v>691168.85613999993</v>
      </c>
      <c r="F22" s="28">
        <f>'1) Tableau budgétaire 1'!G207</f>
        <v>690508.25311999989</v>
      </c>
      <c r="G22" s="208">
        <f>'1) Tableau budgétaire 1'!H207</f>
        <v>2799999.9872599998</v>
      </c>
      <c r="H22" s="210">
        <f>'1) Tableau budgétaire 1'!I207</f>
        <v>0.7</v>
      </c>
    </row>
    <row r="23" spans="2:8" ht="24.75" customHeight="1" x14ac:dyDescent="0.2">
      <c r="B23" s="30" t="s">
        <v>9</v>
      </c>
      <c r="C23" s="28">
        <f>'1) Tableau budgétaire 1'!D208</f>
        <v>307847.34600000002</v>
      </c>
      <c r="D23" s="28">
        <f>'1) Tableau budgétaire 1'!E208</f>
        <v>300005.31599999999</v>
      </c>
      <c r="E23" s="28">
        <f>'1) Tableau budgétaire 1'!F208</f>
        <v>296215.22405999998</v>
      </c>
      <c r="F23" s="28">
        <f>'1) Tableau budgétaire 1'!G208</f>
        <v>295932.10848</v>
      </c>
      <c r="G23" s="208">
        <f>'1) Tableau budgétaire 1'!H208</f>
        <v>1199999.9945399999</v>
      </c>
      <c r="H23" s="210">
        <f>'1) Tableau budgétaire 1'!I208</f>
        <v>0.3</v>
      </c>
    </row>
    <row r="24" spans="2:8" ht="24.75" customHeight="1" thickBot="1" x14ac:dyDescent="0.25">
      <c r="B24" s="30" t="s">
        <v>589</v>
      </c>
      <c r="C24" s="28">
        <f>'1) Tableau budgétaire 1'!D209</f>
        <v>0</v>
      </c>
      <c r="D24" s="28">
        <f>'1) Tableau budgétaire 1'!E209</f>
        <v>0</v>
      </c>
      <c r="E24" s="28">
        <f>'1) Tableau budgétaire 1'!F209</f>
        <v>0</v>
      </c>
      <c r="F24" s="28">
        <f>'1) Tableau budgétaire 1'!G209</f>
        <v>0</v>
      </c>
      <c r="G24" s="208">
        <f>'1) Tableau budgétaire 1'!H209</f>
        <v>0</v>
      </c>
      <c r="H24" s="211">
        <f>'1) Tableau budgétaire 1'!I209</f>
        <v>0</v>
      </c>
    </row>
    <row r="25" spans="2:8" ht="18" thickBot="1" x14ac:dyDescent="0.25">
      <c r="B25" s="9" t="s">
        <v>363</v>
      </c>
      <c r="C25" s="212">
        <f>'1) Tableau budgétaire 1'!D210</f>
        <v>1026157.8200000001</v>
      </c>
      <c r="D25" s="212">
        <f>'1) Tableau budgétaire 1'!E210</f>
        <v>1000017.72</v>
      </c>
      <c r="E25" s="212">
        <f>'1) Tableau budgétaire 1'!F210</f>
        <v>987384.08019999997</v>
      </c>
      <c r="F25" s="28">
        <f>'1) Tableau budgétaire 1'!G210</f>
        <v>986440.36159999995</v>
      </c>
      <c r="G25" s="212">
        <f>'1) Tableau budgétaire 1'!H210</f>
        <v>3999999.9817999997</v>
      </c>
    </row>
  </sheetData>
  <sheetProtection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1'!$H$201</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55">
        <v>0</v>
      </c>
    </row>
    <row r="2" spans="1:1" x14ac:dyDescent="0.2">
      <c r="A2" s="155">
        <v>0.2</v>
      </c>
    </row>
    <row r="3" spans="1:1" x14ac:dyDescent="0.2">
      <c r="A3" s="155">
        <v>0.4</v>
      </c>
    </row>
    <row r="4" spans="1:1" x14ac:dyDescent="0.2">
      <c r="A4" s="155">
        <v>0.6</v>
      </c>
    </row>
    <row r="5" spans="1:1" x14ac:dyDescent="0.2">
      <c r="A5" s="155">
        <v>0.8</v>
      </c>
    </row>
    <row r="6" spans="1:1" x14ac:dyDescent="0.2">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3203125" defaultRowHeight="15" x14ac:dyDescent="0.2"/>
  <sheetData>
    <row r="1" spans="1:2" x14ac:dyDescent="0.2">
      <c r="A1" s="89" t="s">
        <v>16</v>
      </c>
      <c r="B1" s="90" t="s">
        <v>17</v>
      </c>
    </row>
    <row r="2" spans="1:2" x14ac:dyDescent="0.2">
      <c r="A2" s="91" t="s">
        <v>18</v>
      </c>
      <c r="B2" s="92" t="s">
        <v>19</v>
      </c>
    </row>
    <row r="3" spans="1:2" x14ac:dyDescent="0.2">
      <c r="A3" s="91" t="s">
        <v>20</v>
      </c>
      <c r="B3" s="92" t="s">
        <v>21</v>
      </c>
    </row>
    <row r="4" spans="1:2" x14ac:dyDescent="0.2">
      <c r="A4" s="91" t="s">
        <v>22</v>
      </c>
      <c r="B4" s="92" t="s">
        <v>23</v>
      </c>
    </row>
    <row r="5" spans="1:2" x14ac:dyDescent="0.2">
      <c r="A5" s="91" t="s">
        <v>24</v>
      </c>
      <c r="B5" s="92" t="s">
        <v>25</v>
      </c>
    </row>
    <row r="6" spans="1:2" x14ac:dyDescent="0.2">
      <c r="A6" s="91" t="s">
        <v>26</v>
      </c>
      <c r="B6" s="92" t="s">
        <v>27</v>
      </c>
    </row>
    <row r="7" spans="1:2" x14ac:dyDescent="0.2">
      <c r="A7" s="91" t="s">
        <v>28</v>
      </c>
      <c r="B7" s="92" t="s">
        <v>29</v>
      </c>
    </row>
    <row r="8" spans="1:2" x14ac:dyDescent="0.2">
      <c r="A8" s="91" t="s">
        <v>30</v>
      </c>
      <c r="B8" s="92" t="s">
        <v>31</v>
      </c>
    </row>
    <row r="9" spans="1:2" x14ac:dyDescent="0.2">
      <c r="A9" s="91" t="s">
        <v>32</v>
      </c>
      <c r="B9" s="92" t="s">
        <v>33</v>
      </c>
    </row>
    <row r="10" spans="1:2" x14ac:dyDescent="0.2">
      <c r="A10" s="91" t="s">
        <v>34</v>
      </c>
      <c r="B10" s="92" t="s">
        <v>35</v>
      </c>
    </row>
    <row r="11" spans="1:2" x14ac:dyDescent="0.2">
      <c r="A11" s="91" t="s">
        <v>36</v>
      </c>
      <c r="B11" s="92" t="s">
        <v>37</v>
      </c>
    </row>
    <row r="12" spans="1:2" x14ac:dyDescent="0.2">
      <c r="A12" s="91" t="s">
        <v>38</v>
      </c>
      <c r="B12" s="92" t="s">
        <v>39</v>
      </c>
    </row>
    <row r="13" spans="1:2" x14ac:dyDescent="0.2">
      <c r="A13" s="91" t="s">
        <v>40</v>
      </c>
      <c r="B13" s="92" t="s">
        <v>41</v>
      </c>
    </row>
    <row r="14" spans="1:2" x14ac:dyDescent="0.2">
      <c r="A14" s="91" t="s">
        <v>42</v>
      </c>
      <c r="B14" s="92" t="s">
        <v>43</v>
      </c>
    </row>
    <row r="15" spans="1:2" x14ac:dyDescent="0.2">
      <c r="A15" s="91" t="s">
        <v>44</v>
      </c>
      <c r="B15" s="92" t="s">
        <v>45</v>
      </c>
    </row>
    <row r="16" spans="1:2" x14ac:dyDescent="0.2">
      <c r="A16" s="91" t="s">
        <v>46</v>
      </c>
      <c r="B16" s="92" t="s">
        <v>47</v>
      </c>
    </row>
    <row r="17" spans="1:2" x14ac:dyDescent="0.2">
      <c r="A17" s="91" t="s">
        <v>48</v>
      </c>
      <c r="B17" s="92" t="s">
        <v>49</v>
      </c>
    </row>
    <row r="18" spans="1:2" x14ac:dyDescent="0.2">
      <c r="A18" s="91" t="s">
        <v>50</v>
      </c>
      <c r="B18" s="92" t="s">
        <v>51</v>
      </c>
    </row>
    <row r="19" spans="1:2" x14ac:dyDescent="0.2">
      <c r="A19" s="91" t="s">
        <v>52</v>
      </c>
      <c r="B19" s="92" t="s">
        <v>53</v>
      </c>
    </row>
    <row r="20" spans="1:2" x14ac:dyDescent="0.2">
      <c r="A20" s="91" t="s">
        <v>54</v>
      </c>
      <c r="B20" s="92" t="s">
        <v>55</v>
      </c>
    </row>
    <row r="21" spans="1:2" x14ac:dyDescent="0.2">
      <c r="A21" s="91" t="s">
        <v>56</v>
      </c>
      <c r="B21" s="92" t="s">
        <v>57</v>
      </c>
    </row>
    <row r="22" spans="1:2" x14ac:dyDescent="0.2">
      <c r="A22" s="91" t="s">
        <v>58</v>
      </c>
      <c r="B22" s="92" t="s">
        <v>59</v>
      </c>
    </row>
    <row r="23" spans="1:2" x14ac:dyDescent="0.2">
      <c r="A23" s="91" t="s">
        <v>60</v>
      </c>
      <c r="B23" s="92" t="s">
        <v>61</v>
      </c>
    </row>
    <row r="24" spans="1:2" x14ac:dyDescent="0.2">
      <c r="A24" s="91" t="s">
        <v>62</v>
      </c>
      <c r="B24" s="92" t="s">
        <v>63</v>
      </c>
    </row>
    <row r="25" spans="1:2" x14ac:dyDescent="0.2">
      <c r="A25" s="91" t="s">
        <v>64</v>
      </c>
      <c r="B25" s="92" t="s">
        <v>65</v>
      </c>
    </row>
    <row r="26" spans="1:2" x14ac:dyDescent="0.2">
      <c r="A26" s="91" t="s">
        <v>66</v>
      </c>
      <c r="B26" s="92" t="s">
        <v>67</v>
      </c>
    </row>
    <row r="27" spans="1:2" x14ac:dyDescent="0.2">
      <c r="A27" s="91" t="s">
        <v>68</v>
      </c>
      <c r="B27" s="92" t="s">
        <v>69</v>
      </c>
    </row>
    <row r="28" spans="1:2" x14ac:dyDescent="0.2">
      <c r="A28" s="91" t="s">
        <v>70</v>
      </c>
      <c r="B28" s="92" t="s">
        <v>71</v>
      </c>
    </row>
    <row r="29" spans="1:2" x14ac:dyDescent="0.2">
      <c r="A29" s="91" t="s">
        <v>72</v>
      </c>
      <c r="B29" s="92" t="s">
        <v>73</v>
      </c>
    </row>
    <row r="30" spans="1:2" x14ac:dyDescent="0.2">
      <c r="A30" s="91" t="s">
        <v>74</v>
      </c>
      <c r="B30" s="92" t="s">
        <v>75</v>
      </c>
    </row>
    <row r="31" spans="1:2" x14ac:dyDescent="0.2">
      <c r="A31" s="91" t="s">
        <v>76</v>
      </c>
      <c r="B31" s="92" t="s">
        <v>77</v>
      </c>
    </row>
    <row r="32" spans="1:2" x14ac:dyDescent="0.2">
      <c r="A32" s="91" t="s">
        <v>78</v>
      </c>
      <c r="B32" s="92" t="s">
        <v>79</v>
      </c>
    </row>
    <row r="33" spans="1:2" x14ac:dyDescent="0.2">
      <c r="A33" s="91" t="s">
        <v>80</v>
      </c>
      <c r="B33" s="92" t="s">
        <v>81</v>
      </c>
    </row>
    <row r="34" spans="1:2" x14ac:dyDescent="0.2">
      <c r="A34" s="91" t="s">
        <v>82</v>
      </c>
      <c r="B34" s="92" t="s">
        <v>83</v>
      </c>
    </row>
    <row r="35" spans="1:2" x14ac:dyDescent="0.2">
      <c r="A35" s="91" t="s">
        <v>84</v>
      </c>
      <c r="B35" s="92" t="s">
        <v>85</v>
      </c>
    </row>
    <row r="36" spans="1:2" x14ac:dyDescent="0.2">
      <c r="A36" s="91" t="s">
        <v>86</v>
      </c>
      <c r="B36" s="92" t="s">
        <v>87</v>
      </c>
    </row>
    <row r="37" spans="1:2" x14ac:dyDescent="0.2">
      <c r="A37" s="91" t="s">
        <v>88</v>
      </c>
      <c r="B37" s="92" t="s">
        <v>89</v>
      </c>
    </row>
    <row r="38" spans="1:2" x14ac:dyDescent="0.2">
      <c r="A38" s="91" t="s">
        <v>90</v>
      </c>
      <c r="B38" s="92" t="s">
        <v>91</v>
      </c>
    </row>
    <row r="39" spans="1:2" x14ac:dyDescent="0.2">
      <c r="A39" s="91" t="s">
        <v>92</v>
      </c>
      <c r="B39" s="92" t="s">
        <v>93</v>
      </c>
    </row>
    <row r="40" spans="1:2" x14ac:dyDescent="0.2">
      <c r="A40" s="91" t="s">
        <v>94</v>
      </c>
      <c r="B40" s="92" t="s">
        <v>95</v>
      </c>
    </row>
    <row r="41" spans="1:2" x14ac:dyDescent="0.2">
      <c r="A41" s="91" t="s">
        <v>96</v>
      </c>
      <c r="B41" s="92" t="s">
        <v>97</v>
      </c>
    </row>
    <row r="42" spans="1:2" x14ac:dyDescent="0.2">
      <c r="A42" s="91" t="s">
        <v>98</v>
      </c>
      <c r="B42" s="92" t="s">
        <v>99</v>
      </c>
    </row>
    <row r="43" spans="1:2" x14ac:dyDescent="0.2">
      <c r="A43" s="91" t="s">
        <v>100</v>
      </c>
      <c r="B43" s="92" t="s">
        <v>101</v>
      </c>
    </row>
    <row r="44" spans="1:2" x14ac:dyDescent="0.2">
      <c r="A44" s="91" t="s">
        <v>102</v>
      </c>
      <c r="B44" s="92" t="s">
        <v>103</v>
      </c>
    </row>
    <row r="45" spans="1:2" x14ac:dyDescent="0.2">
      <c r="A45" s="91" t="s">
        <v>104</v>
      </c>
      <c r="B45" s="92" t="s">
        <v>105</v>
      </c>
    </row>
    <row r="46" spans="1:2" x14ac:dyDescent="0.2">
      <c r="A46" s="91" t="s">
        <v>106</v>
      </c>
      <c r="B46" s="92" t="s">
        <v>107</v>
      </c>
    </row>
    <row r="47" spans="1:2" x14ac:dyDescent="0.2">
      <c r="A47" s="91" t="s">
        <v>108</v>
      </c>
      <c r="B47" s="92" t="s">
        <v>109</v>
      </c>
    </row>
    <row r="48" spans="1:2" x14ac:dyDescent="0.2">
      <c r="A48" s="91" t="s">
        <v>110</v>
      </c>
      <c r="B48" s="92" t="s">
        <v>111</v>
      </c>
    </row>
    <row r="49" spans="1:2" x14ac:dyDescent="0.2">
      <c r="A49" s="91" t="s">
        <v>112</v>
      </c>
      <c r="B49" s="92" t="s">
        <v>113</v>
      </c>
    </row>
    <row r="50" spans="1:2" x14ac:dyDescent="0.2">
      <c r="A50" s="91" t="s">
        <v>114</v>
      </c>
      <c r="B50" s="92" t="s">
        <v>115</v>
      </c>
    </row>
    <row r="51" spans="1:2" x14ac:dyDescent="0.2">
      <c r="A51" s="91" t="s">
        <v>116</v>
      </c>
      <c r="B51" s="92" t="s">
        <v>117</v>
      </c>
    </row>
    <row r="52" spans="1:2" x14ac:dyDescent="0.2">
      <c r="A52" s="91" t="s">
        <v>118</v>
      </c>
      <c r="B52" s="92" t="s">
        <v>119</v>
      </c>
    </row>
    <row r="53" spans="1:2" x14ac:dyDescent="0.2">
      <c r="A53" s="91" t="s">
        <v>120</v>
      </c>
      <c r="B53" s="92" t="s">
        <v>121</v>
      </c>
    </row>
    <row r="54" spans="1:2" x14ac:dyDescent="0.2">
      <c r="A54" s="91" t="s">
        <v>122</v>
      </c>
      <c r="B54" s="92" t="s">
        <v>123</v>
      </c>
    </row>
    <row r="55" spans="1:2" x14ac:dyDescent="0.2">
      <c r="A55" s="91" t="s">
        <v>124</v>
      </c>
      <c r="B55" s="92" t="s">
        <v>125</v>
      </c>
    </row>
    <row r="56" spans="1:2" x14ac:dyDescent="0.2">
      <c r="A56" s="91" t="s">
        <v>126</v>
      </c>
      <c r="B56" s="92" t="s">
        <v>127</v>
      </c>
    </row>
    <row r="57" spans="1:2" x14ac:dyDescent="0.2">
      <c r="A57" s="91" t="s">
        <v>128</v>
      </c>
      <c r="B57" s="92" t="s">
        <v>129</v>
      </c>
    </row>
    <row r="58" spans="1:2" x14ac:dyDescent="0.2">
      <c r="A58" s="91" t="s">
        <v>130</v>
      </c>
      <c r="B58" s="92" t="s">
        <v>131</v>
      </c>
    </row>
    <row r="59" spans="1:2" x14ac:dyDescent="0.2">
      <c r="A59" s="91" t="s">
        <v>132</v>
      </c>
      <c r="B59" s="92" t="s">
        <v>133</v>
      </c>
    </row>
    <row r="60" spans="1:2" x14ac:dyDescent="0.2">
      <c r="A60" s="91" t="s">
        <v>134</v>
      </c>
      <c r="B60" s="92" t="s">
        <v>135</v>
      </c>
    </row>
    <row r="61" spans="1:2" x14ac:dyDescent="0.2">
      <c r="A61" s="91" t="s">
        <v>136</v>
      </c>
      <c r="B61" s="92" t="s">
        <v>137</v>
      </c>
    </row>
    <row r="62" spans="1:2" x14ac:dyDescent="0.2">
      <c r="A62" s="91" t="s">
        <v>138</v>
      </c>
      <c r="B62" s="92" t="s">
        <v>139</v>
      </c>
    </row>
    <row r="63" spans="1:2" x14ac:dyDescent="0.2">
      <c r="A63" s="91" t="s">
        <v>140</v>
      </c>
      <c r="B63" s="92" t="s">
        <v>141</v>
      </c>
    </row>
    <row r="64" spans="1:2" x14ac:dyDescent="0.2">
      <c r="A64" s="91" t="s">
        <v>142</v>
      </c>
      <c r="B64" s="92" t="s">
        <v>143</v>
      </c>
    </row>
    <row r="65" spans="1:2" x14ac:dyDescent="0.2">
      <c r="A65" s="91" t="s">
        <v>144</v>
      </c>
      <c r="B65" s="92" t="s">
        <v>145</v>
      </c>
    </row>
    <row r="66" spans="1:2" x14ac:dyDescent="0.2">
      <c r="A66" s="91" t="s">
        <v>146</v>
      </c>
      <c r="B66" s="92" t="s">
        <v>147</v>
      </c>
    </row>
    <row r="67" spans="1:2" x14ac:dyDescent="0.2">
      <c r="A67" s="91" t="s">
        <v>148</v>
      </c>
      <c r="B67" s="92" t="s">
        <v>149</v>
      </c>
    </row>
    <row r="68" spans="1:2" x14ac:dyDescent="0.2">
      <c r="A68" s="91" t="s">
        <v>150</v>
      </c>
      <c r="B68" s="92" t="s">
        <v>151</v>
      </c>
    </row>
    <row r="69" spans="1:2" x14ac:dyDescent="0.2">
      <c r="A69" s="91" t="s">
        <v>152</v>
      </c>
      <c r="B69" s="92" t="s">
        <v>153</v>
      </c>
    </row>
    <row r="70" spans="1:2" x14ac:dyDescent="0.2">
      <c r="A70" s="91" t="s">
        <v>154</v>
      </c>
      <c r="B70" s="92" t="s">
        <v>155</v>
      </c>
    </row>
    <row r="71" spans="1:2" x14ac:dyDescent="0.2">
      <c r="A71" s="91" t="s">
        <v>156</v>
      </c>
      <c r="B71" s="92" t="s">
        <v>157</v>
      </c>
    </row>
    <row r="72" spans="1:2" x14ac:dyDescent="0.2">
      <c r="A72" s="91" t="s">
        <v>158</v>
      </c>
      <c r="B72" s="92" t="s">
        <v>159</v>
      </c>
    </row>
    <row r="73" spans="1:2" x14ac:dyDescent="0.2">
      <c r="A73" s="91" t="s">
        <v>160</v>
      </c>
      <c r="B73" s="92" t="s">
        <v>161</v>
      </c>
    </row>
    <row r="74" spans="1:2" x14ac:dyDescent="0.2">
      <c r="A74" s="91" t="s">
        <v>162</v>
      </c>
      <c r="B74" s="92" t="s">
        <v>163</v>
      </c>
    </row>
    <row r="75" spans="1:2" ht="16" x14ac:dyDescent="0.2">
      <c r="A75" s="91" t="s">
        <v>164</v>
      </c>
      <c r="B75" s="93" t="s">
        <v>165</v>
      </c>
    </row>
    <row r="76" spans="1:2" ht="16" x14ac:dyDescent="0.2">
      <c r="A76" s="91" t="s">
        <v>166</v>
      </c>
      <c r="B76" s="93" t="s">
        <v>167</v>
      </c>
    </row>
    <row r="77" spans="1:2" ht="16" x14ac:dyDescent="0.2">
      <c r="A77" s="91" t="s">
        <v>168</v>
      </c>
      <c r="B77" s="93" t="s">
        <v>169</v>
      </c>
    </row>
    <row r="78" spans="1:2" ht="16" x14ac:dyDescent="0.2">
      <c r="A78" s="91" t="s">
        <v>170</v>
      </c>
      <c r="B78" s="93" t="s">
        <v>171</v>
      </c>
    </row>
    <row r="79" spans="1:2" ht="16" x14ac:dyDescent="0.2">
      <c r="A79" s="91" t="s">
        <v>172</v>
      </c>
      <c r="B79" s="93" t="s">
        <v>173</v>
      </c>
    </row>
    <row r="80" spans="1:2" ht="16" x14ac:dyDescent="0.2">
      <c r="A80" s="91" t="s">
        <v>174</v>
      </c>
      <c r="B80" s="93" t="s">
        <v>175</v>
      </c>
    </row>
    <row r="81" spans="1:2" ht="16" x14ac:dyDescent="0.2">
      <c r="A81" s="91" t="s">
        <v>176</v>
      </c>
      <c r="B81" s="93" t="s">
        <v>177</v>
      </c>
    </row>
    <row r="82" spans="1:2" ht="16" x14ac:dyDescent="0.2">
      <c r="A82" s="91" t="s">
        <v>178</v>
      </c>
      <c r="B82" s="93" t="s">
        <v>179</v>
      </c>
    </row>
    <row r="83" spans="1:2" ht="16" x14ac:dyDescent="0.2">
      <c r="A83" s="91" t="s">
        <v>180</v>
      </c>
      <c r="B83" s="93" t="s">
        <v>181</v>
      </c>
    </row>
    <row r="84" spans="1:2" ht="16" x14ac:dyDescent="0.2">
      <c r="A84" s="91" t="s">
        <v>182</v>
      </c>
      <c r="B84" s="93" t="s">
        <v>183</v>
      </c>
    </row>
    <row r="85" spans="1:2" ht="16" x14ac:dyDescent="0.2">
      <c r="A85" s="91" t="s">
        <v>184</v>
      </c>
      <c r="B85" s="93" t="s">
        <v>185</v>
      </c>
    </row>
    <row r="86" spans="1:2" ht="16" x14ac:dyDescent="0.2">
      <c r="A86" s="91" t="s">
        <v>186</v>
      </c>
      <c r="B86" s="93" t="s">
        <v>187</v>
      </c>
    </row>
    <row r="87" spans="1:2" ht="16" x14ac:dyDescent="0.2">
      <c r="A87" s="91" t="s">
        <v>188</v>
      </c>
      <c r="B87" s="93" t="s">
        <v>189</v>
      </c>
    </row>
    <row r="88" spans="1:2" ht="16" x14ac:dyDescent="0.2">
      <c r="A88" s="91" t="s">
        <v>190</v>
      </c>
      <c r="B88" s="93" t="s">
        <v>191</v>
      </c>
    </row>
    <row r="89" spans="1:2" ht="16" x14ac:dyDescent="0.2">
      <c r="A89" s="91" t="s">
        <v>192</v>
      </c>
      <c r="B89" s="93" t="s">
        <v>193</v>
      </c>
    </row>
    <row r="90" spans="1:2" ht="16" x14ac:dyDescent="0.2">
      <c r="A90" s="91" t="s">
        <v>194</v>
      </c>
      <c r="B90" s="93" t="s">
        <v>195</v>
      </c>
    </row>
    <row r="91" spans="1:2" ht="16" x14ac:dyDescent="0.2">
      <c r="A91" s="91" t="s">
        <v>196</v>
      </c>
      <c r="B91" s="93" t="s">
        <v>197</v>
      </c>
    </row>
    <row r="92" spans="1:2" ht="16" x14ac:dyDescent="0.2">
      <c r="A92" s="91" t="s">
        <v>198</v>
      </c>
      <c r="B92" s="93" t="s">
        <v>199</v>
      </c>
    </row>
    <row r="93" spans="1:2" ht="16" x14ac:dyDescent="0.2">
      <c r="A93" s="91" t="s">
        <v>200</v>
      </c>
      <c r="B93" s="93" t="s">
        <v>201</v>
      </c>
    </row>
    <row r="94" spans="1:2" ht="16" x14ac:dyDescent="0.2">
      <c r="A94" s="91" t="s">
        <v>202</v>
      </c>
      <c r="B94" s="93" t="s">
        <v>203</v>
      </c>
    </row>
    <row r="95" spans="1:2" ht="16" x14ac:dyDescent="0.2">
      <c r="A95" s="91" t="s">
        <v>204</v>
      </c>
      <c r="B95" s="93" t="s">
        <v>205</v>
      </c>
    </row>
    <row r="96" spans="1:2" ht="16" x14ac:dyDescent="0.2">
      <c r="A96" s="91" t="s">
        <v>206</v>
      </c>
      <c r="B96" s="93" t="s">
        <v>207</v>
      </c>
    </row>
    <row r="97" spans="1:2" ht="16" x14ac:dyDescent="0.2">
      <c r="A97" s="91" t="s">
        <v>208</v>
      </c>
      <c r="B97" s="93" t="s">
        <v>209</v>
      </c>
    </row>
    <row r="98" spans="1:2" ht="16" x14ac:dyDescent="0.2">
      <c r="A98" s="91" t="s">
        <v>210</v>
      </c>
      <c r="B98" s="93" t="s">
        <v>211</v>
      </c>
    </row>
    <row r="99" spans="1:2" ht="16" x14ac:dyDescent="0.2">
      <c r="A99" s="91" t="s">
        <v>212</v>
      </c>
      <c r="B99" s="93" t="s">
        <v>213</v>
      </c>
    </row>
    <row r="100" spans="1:2" ht="16" x14ac:dyDescent="0.2">
      <c r="A100" s="91" t="s">
        <v>214</v>
      </c>
      <c r="B100" s="93" t="s">
        <v>215</v>
      </c>
    </row>
    <row r="101" spans="1:2" ht="16" x14ac:dyDescent="0.2">
      <c r="A101" s="91" t="s">
        <v>216</v>
      </c>
      <c r="B101" s="93" t="s">
        <v>217</v>
      </c>
    </row>
    <row r="102" spans="1:2" ht="16" x14ac:dyDescent="0.2">
      <c r="A102" s="91" t="s">
        <v>218</v>
      </c>
      <c r="B102" s="93" t="s">
        <v>219</v>
      </c>
    </row>
    <row r="103" spans="1:2" ht="16" x14ac:dyDescent="0.2">
      <c r="A103" s="91" t="s">
        <v>220</v>
      </c>
      <c r="B103" s="93" t="s">
        <v>221</v>
      </c>
    </row>
    <row r="104" spans="1:2" ht="16" x14ac:dyDescent="0.2">
      <c r="A104" s="91" t="s">
        <v>222</v>
      </c>
      <c r="B104" s="93" t="s">
        <v>223</v>
      </c>
    </row>
    <row r="105" spans="1:2" ht="16" x14ac:dyDescent="0.2">
      <c r="A105" s="91" t="s">
        <v>224</v>
      </c>
      <c r="B105" s="93" t="s">
        <v>225</v>
      </c>
    </row>
    <row r="106" spans="1:2" ht="16" x14ac:dyDescent="0.2">
      <c r="A106" s="91" t="s">
        <v>226</v>
      </c>
      <c r="B106" s="93" t="s">
        <v>227</v>
      </c>
    </row>
    <row r="107" spans="1:2" ht="16" x14ac:dyDescent="0.2">
      <c r="A107" s="91" t="s">
        <v>228</v>
      </c>
      <c r="B107" s="93" t="s">
        <v>229</v>
      </c>
    </row>
    <row r="108" spans="1:2" ht="16" x14ac:dyDescent="0.2">
      <c r="A108" s="91" t="s">
        <v>230</v>
      </c>
      <c r="B108" s="93" t="s">
        <v>231</v>
      </c>
    </row>
    <row r="109" spans="1:2" ht="16" x14ac:dyDescent="0.2">
      <c r="A109" s="91" t="s">
        <v>232</v>
      </c>
      <c r="B109" s="93" t="s">
        <v>233</v>
      </c>
    </row>
    <row r="110" spans="1:2" ht="16" x14ac:dyDescent="0.2">
      <c r="A110" s="91" t="s">
        <v>234</v>
      </c>
      <c r="B110" s="93" t="s">
        <v>235</v>
      </c>
    </row>
    <row r="111" spans="1:2" ht="16" x14ac:dyDescent="0.2">
      <c r="A111" s="91" t="s">
        <v>236</v>
      </c>
      <c r="B111" s="93" t="s">
        <v>237</v>
      </c>
    </row>
    <row r="112" spans="1:2" ht="16" x14ac:dyDescent="0.2">
      <c r="A112" s="91" t="s">
        <v>238</v>
      </c>
      <c r="B112" s="93" t="s">
        <v>239</v>
      </c>
    </row>
    <row r="113" spans="1:2" ht="16" x14ac:dyDescent="0.2">
      <c r="A113" s="91" t="s">
        <v>240</v>
      </c>
      <c r="B113" s="93" t="s">
        <v>241</v>
      </c>
    </row>
    <row r="114" spans="1:2" ht="16" x14ac:dyDescent="0.2">
      <c r="A114" s="91" t="s">
        <v>242</v>
      </c>
      <c r="B114" s="93" t="s">
        <v>243</v>
      </c>
    </row>
    <row r="115" spans="1:2" ht="16" x14ac:dyDescent="0.2">
      <c r="A115" s="91" t="s">
        <v>244</v>
      </c>
      <c r="B115" s="93" t="s">
        <v>245</v>
      </c>
    </row>
    <row r="116" spans="1:2" ht="16" x14ac:dyDescent="0.2">
      <c r="A116" s="91" t="s">
        <v>246</v>
      </c>
      <c r="B116" s="93" t="s">
        <v>247</v>
      </c>
    </row>
    <row r="117" spans="1:2" ht="16" x14ac:dyDescent="0.2">
      <c r="A117" s="91" t="s">
        <v>248</v>
      </c>
      <c r="B117" s="93" t="s">
        <v>249</v>
      </c>
    </row>
    <row r="118" spans="1:2" ht="16" x14ac:dyDescent="0.2">
      <c r="A118" s="91" t="s">
        <v>250</v>
      </c>
      <c r="B118" s="93" t="s">
        <v>251</v>
      </c>
    </row>
    <row r="119" spans="1:2" ht="16" x14ac:dyDescent="0.2">
      <c r="A119" s="91" t="s">
        <v>252</v>
      </c>
      <c r="B119" s="93" t="s">
        <v>253</v>
      </c>
    </row>
    <row r="120" spans="1:2" ht="16" x14ac:dyDescent="0.2">
      <c r="A120" s="91" t="s">
        <v>254</v>
      </c>
      <c r="B120" s="93" t="s">
        <v>255</v>
      </c>
    </row>
    <row r="121" spans="1:2" ht="16" x14ac:dyDescent="0.2">
      <c r="A121" s="91" t="s">
        <v>256</v>
      </c>
      <c r="B121" s="93" t="s">
        <v>257</v>
      </c>
    </row>
    <row r="122" spans="1:2" ht="16" x14ac:dyDescent="0.2">
      <c r="A122" s="91" t="s">
        <v>258</v>
      </c>
      <c r="B122" s="93" t="s">
        <v>259</v>
      </c>
    </row>
    <row r="123" spans="1:2" ht="16" x14ac:dyDescent="0.2">
      <c r="A123" s="91" t="s">
        <v>260</v>
      </c>
      <c r="B123" s="93" t="s">
        <v>261</v>
      </c>
    </row>
    <row r="124" spans="1:2" ht="16" x14ac:dyDescent="0.2">
      <c r="A124" s="91" t="s">
        <v>262</v>
      </c>
      <c r="B124" s="93" t="s">
        <v>263</v>
      </c>
    </row>
    <row r="125" spans="1:2" ht="16" x14ac:dyDescent="0.2">
      <c r="A125" s="91" t="s">
        <v>264</v>
      </c>
      <c r="B125" s="93" t="s">
        <v>265</v>
      </c>
    </row>
    <row r="126" spans="1:2" ht="16" x14ac:dyDescent="0.2">
      <c r="A126" s="91" t="s">
        <v>266</v>
      </c>
      <c r="B126" s="93" t="s">
        <v>267</v>
      </c>
    </row>
    <row r="127" spans="1:2" ht="16" x14ac:dyDescent="0.2">
      <c r="A127" s="91" t="s">
        <v>268</v>
      </c>
      <c r="B127" s="93" t="s">
        <v>269</v>
      </c>
    </row>
    <row r="128" spans="1:2" ht="16" x14ac:dyDescent="0.2">
      <c r="A128" s="91" t="s">
        <v>270</v>
      </c>
      <c r="B128" s="93" t="s">
        <v>271</v>
      </c>
    </row>
    <row r="129" spans="1:2" ht="16" x14ac:dyDescent="0.2">
      <c r="A129" s="91" t="s">
        <v>272</v>
      </c>
      <c r="B129" s="93" t="s">
        <v>273</v>
      </c>
    </row>
    <row r="130" spans="1:2" ht="16" x14ac:dyDescent="0.2">
      <c r="A130" s="91" t="s">
        <v>274</v>
      </c>
      <c r="B130" s="93" t="s">
        <v>275</v>
      </c>
    </row>
    <row r="131" spans="1:2" ht="16" x14ac:dyDescent="0.2">
      <c r="A131" s="91" t="s">
        <v>276</v>
      </c>
      <c r="B131" s="93" t="s">
        <v>277</v>
      </c>
    </row>
    <row r="132" spans="1:2" ht="16" x14ac:dyDescent="0.2">
      <c r="A132" s="91" t="s">
        <v>278</v>
      </c>
      <c r="B132" s="93" t="s">
        <v>279</v>
      </c>
    </row>
    <row r="133" spans="1:2" ht="16" x14ac:dyDescent="0.2">
      <c r="A133" s="91" t="s">
        <v>280</v>
      </c>
      <c r="B133" s="93" t="s">
        <v>281</v>
      </c>
    </row>
    <row r="134" spans="1:2" ht="16" x14ac:dyDescent="0.2">
      <c r="A134" s="91" t="s">
        <v>282</v>
      </c>
      <c r="B134" s="93" t="s">
        <v>283</v>
      </c>
    </row>
    <row r="135" spans="1:2" ht="16" x14ac:dyDescent="0.2">
      <c r="A135" s="91" t="s">
        <v>284</v>
      </c>
      <c r="B135" s="93" t="s">
        <v>285</v>
      </c>
    </row>
    <row r="136" spans="1:2" ht="16" x14ac:dyDescent="0.2">
      <c r="A136" s="91" t="s">
        <v>286</v>
      </c>
      <c r="B136" s="93" t="s">
        <v>287</v>
      </c>
    </row>
    <row r="137" spans="1:2" ht="16" x14ac:dyDescent="0.2">
      <c r="A137" s="91" t="s">
        <v>288</v>
      </c>
      <c r="B137" s="93" t="s">
        <v>289</v>
      </c>
    </row>
    <row r="138" spans="1:2" ht="16" x14ac:dyDescent="0.2">
      <c r="A138" s="91" t="s">
        <v>290</v>
      </c>
      <c r="B138" s="93" t="s">
        <v>291</v>
      </c>
    </row>
    <row r="139" spans="1:2" ht="16" x14ac:dyDescent="0.2">
      <c r="A139" s="91" t="s">
        <v>292</v>
      </c>
      <c r="B139" s="93" t="s">
        <v>293</v>
      </c>
    </row>
    <row r="140" spans="1:2" ht="16" x14ac:dyDescent="0.2">
      <c r="A140" s="91" t="s">
        <v>294</v>
      </c>
      <c r="B140" s="93" t="s">
        <v>295</v>
      </c>
    </row>
    <row r="141" spans="1:2" ht="16" x14ac:dyDescent="0.2">
      <c r="A141" s="91" t="s">
        <v>296</v>
      </c>
      <c r="B141" s="93" t="s">
        <v>297</v>
      </c>
    </row>
    <row r="142" spans="1:2" ht="16" x14ac:dyDescent="0.2">
      <c r="A142" s="91" t="s">
        <v>298</v>
      </c>
      <c r="B142" s="93" t="s">
        <v>299</v>
      </c>
    </row>
    <row r="143" spans="1:2" ht="16" x14ac:dyDescent="0.2">
      <c r="A143" s="91" t="s">
        <v>300</v>
      </c>
      <c r="B143" s="93" t="s">
        <v>301</v>
      </c>
    </row>
    <row r="144" spans="1:2" ht="16" x14ac:dyDescent="0.2">
      <c r="A144" s="91" t="s">
        <v>302</v>
      </c>
      <c r="B144" s="94" t="s">
        <v>303</v>
      </c>
    </row>
    <row r="145" spans="1:2" ht="16" x14ac:dyDescent="0.2">
      <c r="A145" s="91" t="s">
        <v>304</v>
      </c>
      <c r="B145" s="93" t="s">
        <v>305</v>
      </c>
    </row>
    <row r="146" spans="1:2" ht="16" x14ac:dyDescent="0.2">
      <c r="A146" s="91" t="s">
        <v>306</v>
      </c>
      <c r="B146" s="93" t="s">
        <v>307</v>
      </c>
    </row>
    <row r="147" spans="1:2" ht="16" x14ac:dyDescent="0.2">
      <c r="A147" s="91" t="s">
        <v>308</v>
      </c>
      <c r="B147" s="93" t="s">
        <v>309</v>
      </c>
    </row>
    <row r="148" spans="1:2" ht="16" x14ac:dyDescent="0.2">
      <c r="A148" s="91" t="s">
        <v>310</v>
      </c>
      <c r="B148" s="93" t="s">
        <v>311</v>
      </c>
    </row>
    <row r="149" spans="1:2" ht="16" x14ac:dyDescent="0.2">
      <c r="A149" s="91" t="s">
        <v>312</v>
      </c>
      <c r="B149" s="93" t="s">
        <v>313</v>
      </c>
    </row>
    <row r="150" spans="1:2" ht="16" x14ac:dyDescent="0.2">
      <c r="A150" s="91" t="s">
        <v>314</v>
      </c>
      <c r="B150" s="93" t="s">
        <v>315</v>
      </c>
    </row>
    <row r="151" spans="1:2" ht="16" x14ac:dyDescent="0.2">
      <c r="A151" s="91" t="s">
        <v>316</v>
      </c>
      <c r="B151" s="93" t="s">
        <v>317</v>
      </c>
    </row>
    <row r="152" spans="1:2" ht="16" x14ac:dyDescent="0.2">
      <c r="A152" s="91" t="s">
        <v>318</v>
      </c>
      <c r="B152" s="93" t="s">
        <v>319</v>
      </c>
    </row>
    <row r="153" spans="1:2" ht="16" x14ac:dyDescent="0.2">
      <c r="A153" s="91" t="s">
        <v>320</v>
      </c>
      <c r="B153" s="93" t="s">
        <v>321</v>
      </c>
    </row>
    <row r="154" spans="1:2" ht="16" x14ac:dyDescent="0.2">
      <c r="A154" s="91" t="s">
        <v>322</v>
      </c>
      <c r="B154" s="93" t="s">
        <v>323</v>
      </c>
    </row>
    <row r="155" spans="1:2" ht="16" x14ac:dyDescent="0.2">
      <c r="A155" s="91" t="s">
        <v>324</v>
      </c>
      <c r="B155" s="93" t="s">
        <v>325</v>
      </c>
    </row>
    <row r="156" spans="1:2" ht="16" x14ac:dyDescent="0.2">
      <c r="A156" s="91" t="s">
        <v>326</v>
      </c>
      <c r="B156" s="93" t="s">
        <v>327</v>
      </c>
    </row>
    <row r="157" spans="1:2" ht="16" x14ac:dyDescent="0.2">
      <c r="A157" s="91" t="s">
        <v>328</v>
      </c>
      <c r="B157" s="93" t="s">
        <v>329</v>
      </c>
    </row>
    <row r="158" spans="1:2" ht="16" x14ac:dyDescent="0.2">
      <c r="A158" s="91" t="s">
        <v>330</v>
      </c>
      <c r="B158" s="93" t="s">
        <v>331</v>
      </c>
    </row>
    <row r="159" spans="1:2" ht="16" x14ac:dyDescent="0.2">
      <c r="A159" s="91" t="s">
        <v>332</v>
      </c>
      <c r="B159" s="93" t="s">
        <v>333</v>
      </c>
    </row>
    <row r="160" spans="1:2" ht="16" x14ac:dyDescent="0.2">
      <c r="A160" s="91" t="s">
        <v>334</v>
      </c>
      <c r="B160" s="93" t="s">
        <v>335</v>
      </c>
    </row>
    <row r="161" spans="1:2" ht="16" x14ac:dyDescent="0.2">
      <c r="A161" s="91" t="s">
        <v>336</v>
      </c>
      <c r="B161" s="93" t="s">
        <v>337</v>
      </c>
    </row>
    <row r="162" spans="1:2" ht="16" x14ac:dyDescent="0.2">
      <c r="A162" s="91" t="s">
        <v>338</v>
      </c>
      <c r="B162" s="93" t="s">
        <v>339</v>
      </c>
    </row>
    <row r="163" spans="1:2" ht="16" x14ac:dyDescent="0.2">
      <c r="A163" s="91" t="s">
        <v>340</v>
      </c>
      <c r="B163" s="93" t="s">
        <v>341</v>
      </c>
    </row>
    <row r="164" spans="1:2" ht="16" x14ac:dyDescent="0.2">
      <c r="A164" s="91" t="s">
        <v>342</v>
      </c>
      <c r="B164" s="93" t="s">
        <v>343</v>
      </c>
    </row>
    <row r="165" spans="1:2" ht="16" x14ac:dyDescent="0.2">
      <c r="A165" s="91" t="s">
        <v>344</v>
      </c>
      <c r="B165" s="93" t="s">
        <v>345</v>
      </c>
    </row>
    <row r="166" spans="1:2" ht="16" x14ac:dyDescent="0.2">
      <c r="A166" s="91" t="s">
        <v>346</v>
      </c>
      <c r="B166" s="93" t="s">
        <v>347</v>
      </c>
    </row>
    <row r="167" spans="1:2" ht="16" x14ac:dyDescent="0.2">
      <c r="A167" s="91" t="s">
        <v>348</v>
      </c>
      <c r="B167" s="93" t="s">
        <v>349</v>
      </c>
    </row>
    <row r="168" spans="1:2" ht="16" x14ac:dyDescent="0.2">
      <c r="A168" s="91" t="s">
        <v>350</v>
      </c>
      <c r="B168" s="93" t="s">
        <v>351</v>
      </c>
    </row>
    <row r="169" spans="1:2" ht="16" x14ac:dyDescent="0.2">
      <c r="A169" s="91" t="s">
        <v>352</v>
      </c>
      <c r="B169" s="93" t="s">
        <v>353</v>
      </c>
    </row>
    <row r="170" spans="1:2" ht="16" x14ac:dyDescent="0.2">
      <c r="A170" s="91" t="s">
        <v>354</v>
      </c>
      <c r="B170" s="93" t="s">
        <v>355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759DD9DDCA7342BF4897ABA6AD0F6F" ma:contentTypeVersion="12" ma:contentTypeDescription="Create a new document." ma:contentTypeScope="" ma:versionID="4f13260494779ee8fb344ae2a5c445c1">
  <xsd:schema xmlns:xsd="http://www.w3.org/2001/XMLSchema" xmlns:xs="http://www.w3.org/2001/XMLSchema" xmlns:p="http://schemas.microsoft.com/office/2006/metadata/properties" xmlns:ns3="a34e2ff8-c224-42b8-9987-02298b68bf29" xmlns:ns4="51e5707a-96e4-44a7-8a57-96475da34f6c" targetNamespace="http://schemas.microsoft.com/office/2006/metadata/properties" ma:root="true" ma:fieldsID="ec89a55f11bb65cdda067978b6ee7b1a" ns3:_="" ns4:_="">
    <xsd:import namespace="a34e2ff8-c224-42b8-9987-02298b68bf29"/>
    <xsd:import namespace="51e5707a-96e4-44a7-8a57-96475da34f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4e2ff8-c224-42b8-9987-02298b68b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e5707a-96e4-44a7-8a57-96475da34f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3FA42-70C6-4590-BF94-98D63B9FAD21}">
  <ds:schemaRefs>
    <ds:schemaRef ds:uri="http://schemas.microsoft.com/sharepoint/v3/contenttype/forms"/>
  </ds:schemaRefs>
</ds:datastoreItem>
</file>

<file path=customXml/itemProps2.xml><?xml version="1.0" encoding="utf-8"?>
<ds:datastoreItem xmlns:ds="http://schemas.openxmlformats.org/officeDocument/2006/customXml" ds:itemID="{E98C03E9-534B-4DF4-AA8B-2D0A59C4CC5D}">
  <ds:schemaRefs>
    <ds:schemaRef ds:uri="51e5707a-96e4-44a7-8a57-96475da34f6c"/>
    <ds:schemaRef ds:uri="http://purl.org/dc/elements/1.1/"/>
    <ds:schemaRef ds:uri="a34e2ff8-c224-42b8-9987-02298b68bf29"/>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590EEDF-D566-4141-86B8-2E36FCBF4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4e2ff8-c224-42b8-9987-02298b68bf29"/>
    <ds:schemaRef ds:uri="51e5707a-96e4-44a7-8a57-96475da34f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DDHP</cp:lastModifiedBy>
  <cp:lastPrinted>2017-12-11T22:51:21Z</cp:lastPrinted>
  <dcterms:created xsi:type="dcterms:W3CDTF">2017-11-15T21:17:43Z</dcterms:created>
  <dcterms:modified xsi:type="dcterms:W3CDTF">2021-11-12T09:03:07Z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0x010100DE759DD9DDCA7342BF4897ABA6AD0F6F</vt:lpwstr>
  </property>
</Properties>
</file>