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unitednations-my.sharepoint.com/personal/catalina_uribe_un_org/Documents/PBF/Bi-annual reports/Christian Aid/"/>
    </mc:Choice>
  </mc:AlternateContent>
  <xr:revisionPtr revIDLastSave="0" documentId="8_{F665BF61-CE78-4434-A24A-542D5FF284DE}" xr6:coauthVersionLast="47" xr6:coauthVersionMax="47" xr10:uidLastSave="{00000000-0000-0000-0000-000000000000}"/>
  <bookViews>
    <workbookView xWindow="-110" yWindow="-110" windowWidth="19420" windowHeight="1042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1" i="1" l="1"/>
  <c r="L221" i="1"/>
  <c r="R220" i="1"/>
  <c r="L220" i="1"/>
  <c r="D220" i="1" l="1"/>
  <c r="R217" i="1"/>
  <c r="R218" i="1" s="1"/>
  <c r="L218" i="1"/>
  <c r="L217" i="1"/>
  <c r="R193" i="1"/>
  <c r="R124" i="1"/>
  <c r="R114" i="1"/>
  <c r="R82" i="1"/>
  <c r="R72" i="1"/>
  <c r="R40" i="1"/>
  <c r="R30" i="1"/>
  <c r="O30" i="1"/>
  <c r="H30" i="1"/>
  <c r="D217" i="1"/>
  <c r="N212" i="5" l="1"/>
  <c r="J11" i="4" s="1"/>
  <c r="N215" i="5"/>
  <c r="J14" i="4" s="1"/>
  <c r="N214" i="5"/>
  <c r="J13" i="4" s="1"/>
  <c r="N213" i="5"/>
  <c r="J12" i="4" s="1"/>
  <c r="N209" i="5"/>
  <c r="J8" i="4" s="1"/>
  <c r="N204" i="5"/>
  <c r="N126" i="5"/>
  <c r="N115" i="5"/>
  <c r="N81" i="5"/>
  <c r="N70" i="5"/>
  <c r="I70" i="5"/>
  <c r="N36" i="5"/>
  <c r="N25" i="5"/>
  <c r="L213" i="1"/>
  <c r="N216" i="5" l="1"/>
  <c r="J15" i="4" s="1"/>
  <c r="I213" i="5"/>
  <c r="N217" i="5" l="1"/>
  <c r="N218" i="5" s="1"/>
  <c r="J17" i="4" s="1"/>
  <c r="K124" i="5"/>
  <c r="J16" i="4" l="1"/>
  <c r="D221" i="1"/>
  <c r="H11" i="4" l="1"/>
  <c r="H8" i="4"/>
  <c r="I36" i="5" l="1"/>
  <c r="K197" i="5" l="1"/>
  <c r="I209" i="5" l="1"/>
  <c r="J209" i="5" s="1"/>
  <c r="K63" i="5" l="1"/>
  <c r="J200" i="5" l="1"/>
  <c r="K200" i="5" s="1"/>
  <c r="J122" i="5"/>
  <c r="K122" i="5" s="1"/>
  <c r="J66" i="5"/>
  <c r="K66" i="5" s="1"/>
  <c r="D127" i="5"/>
  <c r="J77" i="5"/>
  <c r="K77" i="5" s="1"/>
  <c r="D82" i="5"/>
  <c r="D37" i="5"/>
  <c r="J211" i="5"/>
  <c r="J210" i="5"/>
  <c r="K208" i="5"/>
  <c r="J208" i="5"/>
  <c r="I215" i="5"/>
  <c r="I214" i="5"/>
  <c r="H13" i="4" s="1"/>
  <c r="K209" i="5"/>
  <c r="I208" i="5"/>
  <c r="I204" i="5"/>
  <c r="J203" i="5"/>
  <c r="K203" i="5" s="1"/>
  <c r="J201" i="5"/>
  <c r="K201" i="5" s="1"/>
  <c r="J197" i="5"/>
  <c r="I126" i="5"/>
  <c r="J125" i="5"/>
  <c r="K125" i="5" s="1"/>
  <c r="J124" i="5"/>
  <c r="J123" i="5"/>
  <c r="K123" i="5" s="1"/>
  <c r="K119" i="5"/>
  <c r="J119" i="5"/>
  <c r="I115" i="5"/>
  <c r="J114" i="5"/>
  <c r="K114" i="5" s="1"/>
  <c r="J113" i="5"/>
  <c r="K113" i="5" s="1"/>
  <c r="J112" i="5"/>
  <c r="K112" i="5" s="1"/>
  <c r="J108" i="5"/>
  <c r="I81" i="5"/>
  <c r="J81" i="5"/>
  <c r="K81" i="5" s="1"/>
  <c r="J68" i="5"/>
  <c r="K68" i="5" s="1"/>
  <c r="J63" i="5"/>
  <c r="J35" i="5"/>
  <c r="K35" i="5" s="1"/>
  <c r="J34" i="5"/>
  <c r="K34" i="5" s="1"/>
  <c r="J33" i="5"/>
  <c r="K33" i="5" s="1"/>
  <c r="J29" i="5"/>
  <c r="K29" i="5" s="1"/>
  <c r="J24" i="5"/>
  <c r="K24" i="5" s="1"/>
  <c r="J23" i="5"/>
  <c r="K23" i="5" s="1"/>
  <c r="J22" i="5"/>
  <c r="K22" i="5" s="1"/>
  <c r="J18" i="5"/>
  <c r="K18" i="5" s="1"/>
  <c r="J213" i="5" l="1"/>
  <c r="K213" i="5" s="1"/>
  <c r="H12" i="4"/>
  <c r="J215" i="5"/>
  <c r="K215" i="5" s="1"/>
  <c r="H14" i="4"/>
  <c r="I82" i="5"/>
  <c r="J204" i="5"/>
  <c r="K204" i="5" s="1"/>
  <c r="J126" i="5"/>
  <c r="K126" i="5" s="1"/>
  <c r="I127" i="5"/>
  <c r="J115" i="5"/>
  <c r="J36" i="5"/>
  <c r="K36" i="5" s="1"/>
  <c r="J214" i="5"/>
  <c r="K214" i="5" s="1"/>
  <c r="J25" i="5"/>
  <c r="K108" i="5"/>
  <c r="J70" i="5"/>
  <c r="K70" i="5" s="1"/>
  <c r="H15" i="4" l="1"/>
  <c r="H16" i="4" s="1"/>
  <c r="H17" i="4" s="1"/>
  <c r="K115" i="5"/>
  <c r="J127" i="5"/>
  <c r="K127" i="5" s="1"/>
  <c r="J82" i="5"/>
  <c r="K82" i="5" s="1"/>
  <c r="J37" i="5"/>
  <c r="K37" i="5" s="1"/>
  <c r="K25" i="5"/>
  <c r="D218" i="1" l="1"/>
  <c r="G18" i="1" l="1"/>
  <c r="G19" i="1"/>
  <c r="G20" i="1"/>
  <c r="D203" i="5" l="1"/>
  <c r="D200" i="5"/>
  <c r="G121" i="1"/>
  <c r="G120" i="1"/>
  <c r="G119" i="1"/>
  <c r="G118" i="1"/>
  <c r="G117" i="1"/>
  <c r="G116" i="1"/>
  <c r="G110" i="1"/>
  <c r="G109" i="1"/>
  <c r="G108" i="1"/>
  <c r="G107" i="1"/>
  <c r="G106" i="1"/>
  <c r="G79" i="1"/>
  <c r="G78" i="1"/>
  <c r="G77" i="1"/>
  <c r="G76" i="1"/>
  <c r="G75" i="1"/>
  <c r="G74" i="1"/>
  <c r="G70" i="1"/>
  <c r="G69" i="1"/>
  <c r="G68" i="1"/>
  <c r="G67" i="1"/>
  <c r="G66" i="1"/>
  <c r="G65" i="1"/>
  <c r="G64" i="1"/>
  <c r="D33" i="1"/>
  <c r="G33" i="1" s="1"/>
  <c r="D32" i="1"/>
  <c r="G32" i="1" s="1"/>
  <c r="G29" i="1"/>
  <c r="G28" i="1"/>
  <c r="G27" i="1"/>
  <c r="G26" i="1"/>
  <c r="G25" i="1"/>
  <c r="G24" i="1"/>
  <c r="G23" i="1"/>
  <c r="G22" i="1"/>
  <c r="G21" i="1"/>
  <c r="G17" i="1"/>
  <c r="G16" i="1"/>
  <c r="D30" i="1"/>
  <c r="G190" i="1" l="1"/>
  <c r="G191" i="1"/>
  <c r="G192" i="1"/>
  <c r="G189" i="1"/>
  <c r="G179" i="1" l="1"/>
  <c r="G180" i="1"/>
  <c r="G181" i="1"/>
  <c r="G182" i="1"/>
  <c r="G183" i="1"/>
  <c r="G184" i="1"/>
  <c r="G185" i="1"/>
  <c r="G178" i="1"/>
  <c r="G169" i="1"/>
  <c r="G170" i="1"/>
  <c r="G171" i="1"/>
  <c r="G172" i="1"/>
  <c r="G173" i="1"/>
  <c r="G174" i="1"/>
  <c r="G175" i="1"/>
  <c r="G168" i="1"/>
  <c r="G159" i="1"/>
  <c r="G160" i="1"/>
  <c r="G161" i="1"/>
  <c r="G162" i="1"/>
  <c r="G163" i="1"/>
  <c r="G164" i="1"/>
  <c r="G165" i="1"/>
  <c r="G158" i="1"/>
  <c r="G149" i="1"/>
  <c r="G150" i="1"/>
  <c r="G151" i="1"/>
  <c r="G152" i="1"/>
  <c r="G153" i="1"/>
  <c r="G154" i="1"/>
  <c r="G155" i="1"/>
  <c r="G148" i="1"/>
  <c r="G137" i="1"/>
  <c r="G138" i="1"/>
  <c r="G139" i="1"/>
  <c r="G140" i="1"/>
  <c r="G141" i="1"/>
  <c r="G142" i="1"/>
  <c r="G143" i="1"/>
  <c r="G136" i="1"/>
  <c r="G127" i="1"/>
  <c r="G128" i="1"/>
  <c r="G129" i="1"/>
  <c r="G130" i="1"/>
  <c r="G131" i="1"/>
  <c r="G132" i="1"/>
  <c r="G133" i="1"/>
  <c r="G126" i="1"/>
  <c r="G122" i="1"/>
  <c r="G123" i="1"/>
  <c r="G111" i="1"/>
  <c r="G112" i="1"/>
  <c r="G113" i="1"/>
  <c r="G95" i="1"/>
  <c r="G96" i="1"/>
  <c r="G97" i="1"/>
  <c r="G98" i="1"/>
  <c r="G99" i="1"/>
  <c r="G100" i="1"/>
  <c r="G101" i="1"/>
  <c r="G94" i="1"/>
  <c r="G85" i="1"/>
  <c r="G86" i="1"/>
  <c r="G87" i="1"/>
  <c r="G88" i="1"/>
  <c r="G89" i="1"/>
  <c r="G90" i="1"/>
  <c r="G91" i="1"/>
  <c r="G84" i="1"/>
  <c r="G80" i="1"/>
  <c r="G81" i="1"/>
  <c r="G71" i="1"/>
  <c r="G53" i="1"/>
  <c r="G54" i="1"/>
  <c r="G55" i="1"/>
  <c r="G56" i="1"/>
  <c r="G57" i="1"/>
  <c r="G58" i="1"/>
  <c r="G59" i="1"/>
  <c r="G52" i="1"/>
  <c r="G49" i="1"/>
  <c r="G34" i="1"/>
  <c r="G35" i="1"/>
  <c r="G36" i="1"/>
  <c r="G37" i="1"/>
  <c r="G38" i="1"/>
  <c r="G39" i="1"/>
  <c r="D215" i="5" l="1"/>
  <c r="D210" i="5"/>
  <c r="D211" i="5"/>
  <c r="C10" i="4" s="1"/>
  <c r="D212" i="5"/>
  <c r="D213" i="5"/>
  <c r="D214" i="5"/>
  <c r="D209" i="5"/>
  <c r="C21" i="4"/>
  <c r="C7" i="4" l="1"/>
  <c r="D208" i="5"/>
  <c r="D166" i="1" l="1"/>
  <c r="E166" i="1"/>
  <c r="D14" i="5"/>
  <c r="E211" i="1"/>
  <c r="F211" i="1"/>
  <c r="D211" i="1"/>
  <c r="E203" i="1"/>
  <c r="F203" i="1"/>
  <c r="D203" i="1"/>
  <c r="F204" i="5"/>
  <c r="E204" i="5"/>
  <c r="D204" i="5"/>
  <c r="G203" i="5"/>
  <c r="G202" i="5"/>
  <c r="G201" i="5"/>
  <c r="G200" i="5"/>
  <c r="G199" i="5"/>
  <c r="G198" i="5"/>
  <c r="G197" i="5"/>
  <c r="E193" i="1"/>
  <c r="E196" i="5" s="1"/>
  <c r="F193" i="1"/>
  <c r="F196" i="5" s="1"/>
  <c r="D193" i="1"/>
  <c r="D196" i="5" s="1"/>
  <c r="G204" i="5" l="1"/>
  <c r="H50" i="1"/>
  <c r="G144" i="1"/>
  <c r="G40" i="1"/>
  <c r="G72" i="1"/>
  <c r="G102" i="1"/>
  <c r="G134" i="1"/>
  <c r="G166" i="1"/>
  <c r="H186" i="1"/>
  <c r="G60" i="1"/>
  <c r="G92" i="1"/>
  <c r="H176" i="1"/>
  <c r="G82" i="1"/>
  <c r="G114" i="1"/>
  <c r="G124" i="1"/>
  <c r="G156" i="1"/>
  <c r="H40" i="1"/>
  <c r="G176" i="1"/>
  <c r="H102" i="1"/>
  <c r="H114" i="1"/>
  <c r="H134" i="1"/>
  <c r="G193" i="1"/>
  <c r="H60" i="1"/>
  <c r="H144" i="1"/>
  <c r="H193" i="1"/>
  <c r="H72" i="1"/>
  <c r="H156" i="1"/>
  <c r="H82" i="1"/>
  <c r="H166" i="1"/>
  <c r="H124" i="1"/>
  <c r="H92" i="1"/>
  <c r="G186" i="1"/>
  <c r="G50" i="1"/>
  <c r="G30"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G137" i="5" l="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6" i="1"/>
  <c r="E185" i="5" s="1"/>
  <c r="F186" i="1"/>
  <c r="F185" i="5" s="1"/>
  <c r="E176" i="1"/>
  <c r="E174" i="5" s="1"/>
  <c r="F176" i="1"/>
  <c r="F174" i="5" s="1"/>
  <c r="E163" i="5"/>
  <c r="F166" i="1"/>
  <c r="F163" i="5" s="1"/>
  <c r="E156" i="1"/>
  <c r="E152" i="5" s="1"/>
  <c r="F156" i="1"/>
  <c r="F152" i="5" s="1"/>
  <c r="E144" i="1"/>
  <c r="E140" i="5" s="1"/>
  <c r="F144" i="1"/>
  <c r="F140" i="5" s="1"/>
  <c r="E134" i="1"/>
  <c r="E129" i="5" s="1"/>
  <c r="F134" i="1"/>
  <c r="F129" i="5" s="1"/>
  <c r="E124" i="1"/>
  <c r="E118" i="5" s="1"/>
  <c r="F124" i="1"/>
  <c r="F118" i="5" s="1"/>
  <c r="E114" i="1"/>
  <c r="F114" i="1"/>
  <c r="F107" i="5" s="1"/>
  <c r="E102" i="1"/>
  <c r="E95" i="5" s="1"/>
  <c r="F102" i="1"/>
  <c r="E92" i="1"/>
  <c r="E84" i="5" s="1"/>
  <c r="F92" i="1"/>
  <c r="F84" i="5" s="1"/>
  <c r="E82" i="1"/>
  <c r="E73" i="5" s="1"/>
  <c r="F82" i="1"/>
  <c r="F73" i="5" s="1"/>
  <c r="E72" i="1"/>
  <c r="E62" i="5" s="1"/>
  <c r="F72" i="1"/>
  <c r="F62" i="5" s="1"/>
  <c r="E60" i="1"/>
  <c r="E50" i="5" s="1"/>
  <c r="F60" i="1"/>
  <c r="F50" i="5" s="1"/>
  <c r="E50" i="1"/>
  <c r="F50" i="1"/>
  <c r="F39" i="5" s="1"/>
  <c r="E40" i="1"/>
  <c r="E28" i="5" s="1"/>
  <c r="F40" i="1"/>
  <c r="F28" i="5" s="1"/>
  <c r="D40" i="1"/>
  <c r="D28" i="5" s="1"/>
  <c r="F30" i="1"/>
  <c r="F17" i="5" s="1"/>
  <c r="E30" i="1"/>
  <c r="E17" i="5" s="1"/>
  <c r="C16" i="4" l="1"/>
  <c r="C17" i="4" s="1"/>
  <c r="D217" i="5"/>
  <c r="D218" i="5" s="1"/>
  <c r="D15" i="4"/>
  <c r="E107" i="5"/>
  <c r="G216" i="5"/>
  <c r="F95" i="5"/>
  <c r="G28" i="5"/>
  <c r="F204" i="1"/>
  <c r="E204" i="1"/>
  <c r="E39" i="5"/>
  <c r="F205" i="1" l="1"/>
  <c r="F212" i="1" s="1"/>
  <c r="E205" i="1"/>
  <c r="E212" i="1" s="1"/>
  <c r="D186" i="1"/>
  <c r="D176" i="1"/>
  <c r="D174" i="5" s="1"/>
  <c r="G174" i="5" s="1"/>
  <c r="D163" i="5"/>
  <c r="G163" i="5" s="1"/>
  <c r="D156" i="1"/>
  <c r="D144" i="1"/>
  <c r="D140" i="5" s="1"/>
  <c r="G140" i="5" s="1"/>
  <c r="D134" i="1"/>
  <c r="D129" i="5" s="1"/>
  <c r="G129" i="5" s="1"/>
  <c r="D124" i="1"/>
  <c r="D118" i="5" s="1"/>
  <c r="G118" i="5" s="1"/>
  <c r="D114" i="1"/>
  <c r="D102" i="1"/>
  <c r="D95" i="5" s="1"/>
  <c r="G95" i="5" s="1"/>
  <c r="D92" i="1"/>
  <c r="D84" i="5" s="1"/>
  <c r="G84" i="5" s="1"/>
  <c r="D82" i="1"/>
  <c r="D72" i="1"/>
  <c r="D60" i="1"/>
  <c r="D50" i="5" s="1"/>
  <c r="G50" i="5" s="1"/>
  <c r="D50" i="1"/>
  <c r="D17" i="5"/>
  <c r="G17" i="5" s="1"/>
  <c r="D185" i="5" l="1"/>
  <c r="G185" i="5" s="1"/>
  <c r="D204" i="1"/>
  <c r="D73" i="5"/>
  <c r="G73" i="5" s="1"/>
  <c r="F206" i="1"/>
  <c r="F213" i="1"/>
  <c r="E23" i="4" s="1"/>
  <c r="E22" i="4"/>
  <c r="E206" i="1"/>
  <c r="D22" i="4"/>
  <c r="E213" i="1"/>
  <c r="D23" i="4" s="1"/>
  <c r="D107" i="5"/>
  <c r="G107" i="5" s="1"/>
  <c r="C29" i="6"/>
  <c r="D152" i="5"/>
  <c r="G152" i="5" s="1"/>
  <c r="C40" i="6"/>
  <c r="D62" i="5"/>
  <c r="G62" i="5" s="1"/>
  <c r="C18" i="6"/>
  <c r="D39" i="5"/>
  <c r="G39" i="5" s="1"/>
  <c r="C7" i="6"/>
  <c r="D10" i="6" s="1"/>
  <c r="G204" i="1" l="1"/>
  <c r="G205" i="1" s="1"/>
  <c r="G206" i="1" s="1"/>
  <c r="F215" i="1"/>
  <c r="E215" i="1"/>
  <c r="D45" i="6"/>
  <c r="D47" i="6"/>
  <c r="D46" i="6"/>
  <c r="D43" i="6"/>
  <c r="D44" i="6"/>
  <c r="D34" i="6"/>
  <c r="D36" i="6"/>
  <c r="D32" i="6"/>
  <c r="D33" i="6"/>
  <c r="D35" i="6"/>
  <c r="D24" i="6"/>
  <c r="D25" i="6"/>
  <c r="D21" i="6"/>
  <c r="D22" i="6"/>
  <c r="D23" i="6"/>
  <c r="D12" i="6"/>
  <c r="D11" i="6"/>
  <c r="D14" i="6"/>
  <c r="D13" i="6"/>
  <c r="D205" i="1"/>
  <c r="D206" i="1" l="1"/>
  <c r="C30" i="6"/>
  <c r="C41" i="6"/>
  <c r="C19" i="6"/>
  <c r="C8" i="6"/>
  <c r="D212" i="1" l="1"/>
  <c r="C22" i="4" s="1"/>
  <c r="D214" i="1"/>
  <c r="C24" i="4" s="1"/>
  <c r="D213" i="1"/>
  <c r="C23" i="4" s="1"/>
  <c r="D215" i="1" l="1"/>
  <c r="I212" i="5" l="1"/>
  <c r="J212" i="5" s="1"/>
  <c r="K212" i="5" s="1"/>
  <c r="I25" i="5"/>
  <c r="I37" i="5" l="1"/>
  <c r="I216" i="5"/>
  <c r="I217" i="5" l="1"/>
  <c r="J217" i="5" s="1"/>
  <c r="K217" i="5" s="1"/>
  <c r="J216" i="5"/>
  <c r="K216" i="5" s="1"/>
  <c r="I218" i="5" l="1"/>
  <c r="J218" i="5" s="1"/>
  <c r="K218" i="5" s="1"/>
  <c r="M28" i="1" l="1"/>
  <c r="N28" i="1" s="1"/>
  <c r="M21" i="1"/>
  <c r="N21" i="1" s="1"/>
  <c r="M29" i="1"/>
  <c r="N29" i="1" s="1"/>
  <c r="M20" i="1"/>
  <c r="N20" i="1" s="1"/>
  <c r="M17" i="1"/>
  <c r="N17" i="1" s="1"/>
  <c r="M25" i="1"/>
  <c r="N25" i="1" s="1"/>
  <c r="M70" i="1"/>
  <c r="N70" i="1" s="1"/>
  <c r="M19" i="1"/>
  <c r="N19" i="1" s="1"/>
  <c r="M26" i="1"/>
  <c r="N26" i="1" s="1"/>
  <c r="M75" i="1"/>
  <c r="N75" i="1" s="1"/>
  <c r="M118" i="1" l="1"/>
  <c r="N118" i="1" s="1"/>
  <c r="M68" i="1"/>
  <c r="N68" i="1" s="1"/>
  <c r="M117" i="1"/>
  <c r="N117" i="1" s="1"/>
  <c r="M108" i="1"/>
  <c r="N108" i="1" s="1"/>
  <c r="M18" i="1"/>
  <c r="N18" i="1" s="1"/>
  <c r="M77" i="1"/>
  <c r="N77" i="1" s="1"/>
  <c r="M110" i="1"/>
  <c r="N110" i="1" s="1"/>
  <c r="M24" i="1"/>
  <c r="N24" i="1" s="1"/>
  <c r="M109" i="1"/>
  <c r="N109" i="1" s="1"/>
  <c r="M27" i="1"/>
  <c r="N27" i="1" s="1"/>
  <c r="M79" i="1"/>
  <c r="N79" i="1" s="1"/>
  <c r="M121" i="1"/>
  <c r="N121" i="1" s="1"/>
  <c r="M107" i="1"/>
  <c r="N107" i="1" s="1"/>
  <c r="M67" i="1"/>
  <c r="N67" i="1" s="1"/>
  <c r="M33" i="1"/>
  <c r="N33" i="1" s="1"/>
  <c r="M65" i="1"/>
  <c r="N65" i="1" s="1"/>
  <c r="M192" i="1"/>
  <c r="N192" i="1" s="1"/>
  <c r="M78" i="1"/>
  <c r="N78" i="1" s="1"/>
  <c r="M23" i="1"/>
  <c r="N23" i="1" s="1"/>
  <c r="M66" i="1"/>
  <c r="N66" i="1" s="1"/>
  <c r="M120" i="1"/>
  <c r="N120" i="1" s="1"/>
  <c r="M119" i="1"/>
  <c r="N119" i="1" s="1"/>
  <c r="M22" i="1"/>
  <c r="N22" i="1" s="1"/>
  <c r="M74" i="1"/>
  <c r="M106" i="1"/>
  <c r="L114" i="1"/>
  <c r="I107" i="5" s="1"/>
  <c r="J107" i="5" s="1"/>
  <c r="O114" i="1"/>
  <c r="M64" i="1"/>
  <c r="M116" i="1"/>
  <c r="O124" i="1"/>
  <c r="L124" i="1"/>
  <c r="I118" i="5" s="1"/>
  <c r="J118" i="5" s="1"/>
  <c r="M69" i="1" l="1"/>
  <c r="N69" i="1" s="1"/>
  <c r="M76" i="1"/>
  <c r="N76" i="1" s="1"/>
  <c r="O82" i="1"/>
  <c r="L82" i="1"/>
  <c r="I73" i="5" s="1"/>
  <c r="J73" i="5" s="1"/>
  <c r="N64" i="1"/>
  <c r="M72" i="1"/>
  <c r="N72" i="1" s="1"/>
  <c r="N116" i="1"/>
  <c r="M124" i="1"/>
  <c r="N124" i="1" s="1"/>
  <c r="N74" i="1"/>
  <c r="M16" i="1"/>
  <c r="L30" i="1"/>
  <c r="O72" i="1"/>
  <c r="L72" i="1"/>
  <c r="I62" i="5" s="1"/>
  <c r="J62" i="5" s="1"/>
  <c r="N106" i="1"/>
  <c r="M114" i="1"/>
  <c r="N114" i="1" s="1"/>
  <c r="O40" i="1"/>
  <c r="L40" i="1"/>
  <c r="I28" i="5" s="1"/>
  <c r="J28" i="5" s="1"/>
  <c r="M32" i="1"/>
  <c r="M82" i="1" l="1"/>
  <c r="N82" i="1" s="1"/>
  <c r="M40" i="1"/>
  <c r="N40" i="1" s="1"/>
  <c r="N32" i="1"/>
  <c r="N16" i="1"/>
  <c r="M30" i="1"/>
  <c r="N30" i="1" s="1"/>
  <c r="I17" i="5"/>
  <c r="J17" i="5" s="1"/>
  <c r="M191" i="1" l="1"/>
  <c r="O193" i="1"/>
  <c r="L193" i="1"/>
  <c r="I196" i="5" s="1"/>
  <c r="J196" i="5" s="1"/>
  <c r="L204" i="1"/>
  <c r="L205" i="1" l="1"/>
  <c r="M205" i="1" s="1"/>
  <c r="N205" i="1" s="1"/>
  <c r="M204" i="1"/>
  <c r="N191" i="1"/>
  <c r="M193" i="1"/>
  <c r="N193" i="1" s="1"/>
  <c r="L206" i="1" l="1"/>
  <c r="N204" i="1"/>
  <c r="M206" i="1"/>
  <c r="N206" i="1" s="1"/>
  <c r="Q82" i="1" l="1"/>
  <c r="N73" i="5" s="1"/>
  <c r="Q193" i="1" l="1"/>
  <c r="N196" i="5" s="1"/>
  <c r="Q114" i="1" l="1"/>
  <c r="N107" i="5" s="1"/>
  <c r="Q124" i="1"/>
  <c r="N118" i="5" s="1"/>
  <c r="Q40" i="1" l="1"/>
  <c r="N28" i="5" s="1"/>
  <c r="Q72" i="1"/>
  <c r="N62" i="5" s="1"/>
  <c r="Q30" i="1" l="1"/>
  <c r="N17" i="5" l="1"/>
  <c r="Q204" i="1"/>
  <c r="Q205" i="1" s="1"/>
  <c r="Q206" i="1" s="1"/>
  <c r="R206" i="1" l="1"/>
  <c r="R2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tc={51616474-C8BF-4CD8-BB4E-B28AE7FEF776}</author>
    <author>tc={C2246888-B4B1-4696-9662-039619697C81}</author>
    <author>tc={53104FB5-6CAB-4247-B357-832B390B0C8F}</author>
    <author>tc={94817CD8-C2B0-456A-9B68-515DA17309E8}</author>
    <author>tc={BFAA3364-C6BF-45EE-8E78-C90F8169EAF6}</author>
    <author>tc={04D41BBD-AF9B-4BEE-A5E3-1EDFF46D581D}</author>
  </authors>
  <commentList>
    <comment ref="R30" authorId="0" shapeId="0" xr:uid="{51616474-C8BF-4CD8-BB4E-B28AE7FEF776}">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 ref="R40" authorId="1" shapeId="0" xr:uid="{C2246888-B4B1-4696-9662-039619697C81}">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 ref="R82" authorId="2" shapeId="0" xr:uid="{53104FB5-6CAB-4247-B357-832B390B0C8F}">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 ref="R114" authorId="3" shapeId="0" xr:uid="{94817CD8-C2B0-456A-9B68-515DA17309E8}">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 ref="R124" authorId="4" shapeId="0" xr:uid="{BFAA3364-C6BF-45EE-8E78-C90F8169EAF6}">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 ref="R193" authorId="5" shapeId="0" xr:uid="{04D41BBD-AF9B-4BEE-A5E3-1EDFF46D581D}">
      <text>
        <t>[Threaded comment]
Your version of Excel allows you to read this threaded comment; however, any edits to it will get removed if the file is opened in a newer version of Excel. Learn more: https://go.microsoft.com/fwlink/?linkid=870924
Comment:
    GEWE amount expended to date</t>
      </text>
    </comment>
  </commentList>
</comments>
</file>

<file path=xl/sharedStrings.xml><?xml version="1.0" encoding="utf-8"?>
<sst xmlns="http://schemas.openxmlformats.org/spreadsheetml/2006/main" count="959" uniqueCount="729">
  <si>
    <t xml:space="preserve">Annex D - PBF Project Budget </t>
  </si>
  <si>
    <t>CSO Version</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</si>
  <si>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</si>
  <si>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</si>
  <si>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</si>
  <si>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</si>
  <si>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</si>
  <si>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</si>
  <si>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</si>
  <si>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</si>
  <si>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</si>
  <si>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</si>
  <si>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</si>
  <si>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Revised budget justification</t>
  </si>
  <si>
    <t>Revised Budget</t>
  </si>
  <si>
    <t>% of budget per activity  allocated to Gender Equality and Women's Empowerment (GEWE) (if any):</t>
  </si>
  <si>
    <t xml:space="preserve">OUTCOME 1: </t>
  </si>
  <si>
    <t xml:space="preserve">Religious coexistance and harmoney strengthened through female and male youth (aged 18-25) from religious and secular educational instituions </t>
  </si>
  <si>
    <t>Output 1.1:</t>
  </si>
  <si>
    <t xml:space="preserve"> 400 trainee religious leaders (40% female) in Mandalay and Mon, 600 Buddhist and Muslim youth in Rakhine (50% female) undergo a program of peace education that is integrated into the targeted religious an educational institutions</t>
  </si>
  <si>
    <t>Activity 1.1.1a</t>
  </si>
  <si>
    <r>
      <rPr>
        <b/>
        <sz val="12"/>
        <rFont val="Calibri"/>
        <family val="2"/>
        <scheme val="minor"/>
      </rPr>
      <t>Enhance the peace education programme to include GEWE</t>
    </r>
    <r>
      <rPr>
        <sz val="12"/>
        <rFont val="Calibri"/>
        <family val="2"/>
        <scheme val="minor"/>
      </rPr>
      <t>: Project Inception Workshop in Yangon</t>
    </r>
  </si>
  <si>
    <t>Project inception workshop will be held with 25 representatives of which at least 40% will  be women from CA and partners to discuss in detail, workplan, baseline and M&amp;E plan. CA Ireland will faciliate the workshop supported by CA Myanmar. At the outset of the inception workshop a session on GEWE and peacebuilding, and the importance of mainstreaming it in all aspects of the intervention, particularly the enhance peace education curriculum, will be delivered.  This cost includes participants  travel cost, accomodation, perdiem of the partners, venue and workshop  materials, venue cost. This also includes the staff time of the relevant staff from CA Myanmar.</t>
  </si>
  <si>
    <t>The project incpetion workshop was held with 25 representatives (with more than 40% women)  where all the partners have a good time to discuss on the project detail, workplan, contractual needs, baseline development, M &amp;E plans, importance of GEWE and peace building etc.  There were savings under this budgetlines because to attend the inception workshop from CA Ireland 2 persons' travel cost were budgeted but due to visa issue, only one person could join the inception. Plus there were local travel cost savings as all the particiapnts stays in the same hotel of the training venue. This unspent amount 1,734 usd will be utilized for the new complemantary activity shown in activity 3.1.1 a for National level Myanmar Youth Affair Committee meeting.This cost includes participants  travel cost, accomodation, perdiem of the partners, venue and workshop  materials, venue cost. This also includes the staff time of the relevant staff from CA Myanmar.</t>
  </si>
  <si>
    <t>Activity 1.1.1b</t>
  </si>
  <si>
    <r>
      <rPr>
        <b/>
        <sz val="12"/>
        <rFont val="Calibri"/>
        <family val="2"/>
        <scheme val="minor"/>
      </rPr>
      <t>Enhance the peace education programme to include GEWE</t>
    </r>
    <r>
      <rPr>
        <sz val="12"/>
        <rFont val="Calibri"/>
        <family val="2"/>
        <scheme val="minor"/>
      </rPr>
      <t>: Develop/Improve Peace Education Curriculum with a focus on GEWE in consultation with youth in Rakhine, Mon and Mandalay.</t>
    </r>
  </si>
  <si>
    <t>This activity is to tailor and improve the existing peace education curriculum,  learn from the pilot and previous interventions, and contextualise it better in respective contexts. The focus of this budget line will be to work with young trainee religious leaders, religious leaders, peace and gender consultants, and local organisations expert on peace and gender (such as the Gender Equality Network, GEN) to strongly embed a focus on GEWE and Peace throughout the peace education curricula which are being developped and improved. The peace education curriculum piloted in previous interventions had a limited focus on gender, and this will be an opportunity to instill a GEWE approach at the core of the intervention.  This cost includes the consultancy fees, consultation travel cost of the partner staff and peace and gender stakeholders in Myanmar, and the relevant staff time cost  of partner and CA.</t>
  </si>
  <si>
    <r>
      <t xml:space="preserve">Most of the activity under this budget are in its progress of completion. This activity is to tailormade and improve the existing peace education curriculum,  learn from the pilot and previous interventions, more Gender sensitive and contextualise it better in respective contexts. While the curriculum was developed it was during the first wave of COVID where there was only 374 postive cases with 6 death. As things were in control the government allowed 30 people gathering. Therefore initially the curriculum was developed with an aim that it will be done physical training. But when all things were put into place and planned for the Peace Education training, in August 16th 2020, the COVID second wave spike up in Myanmar with now more than 59,277 positive case with 1,376 death. Therefore the government has restricted everything and imposed various level of lockdown. There fore, to re-adjust the new situation, the consultant now need to revise the training module to be able to adapt for online training. In order to make the online training more alive and for quality control, many online related tools and illustrations were developed for this training. At the same time, the training days were increased as well as it is hard to concentrate trainings via online.  Therefore the consultants needs more time of the consultancy days. As the module is developed in English and also the consultant is non-native speakers, there is a need for translator for the curriculum manual and the training itself. Therefore there is additional budget added to cover the cost of translators. Therefore there is an increase of 6420 USD from the original budget and this was adjusted </t>
    </r>
    <r>
      <rPr>
        <sz val="11"/>
        <color rgb="FFFF0000"/>
        <rFont val="Calibri"/>
        <family val="2"/>
        <scheme val="minor"/>
      </rPr>
      <t>from xxxxx lines savings</t>
    </r>
    <r>
      <rPr>
        <sz val="11"/>
        <color rgb="FF7030A0"/>
        <rFont val="Calibri"/>
        <family val="2"/>
        <scheme val="minor"/>
      </rPr>
      <t>. This cost includes participants  travel cost, accomodation, perdiem of the partners, venue and workshop  materials, venue cost. This also includes the staff time of the relevant staff from CA Myanmar.</t>
    </r>
  </si>
  <si>
    <t>Activity 1.1.2</t>
  </si>
  <si>
    <t>Quaterly meeting of Technical Peace Education Steering Committee (in Yangon/ Regions)</t>
  </si>
  <si>
    <t>This budget is for  Technical Peace Education Steering Committee which bring together influential inter-faith leaders from Buddhist, Muslim, Hindu, B’aihi and Christian faiths. This will ensure peace educations is integrated into these institutions while representing the voice and needs of youth and women, thanks to advocacy from the consortium to the insitutions on the need of having these voices represented and the quotas imposed on youth (30%) and woman (40%) representation. This cost includes logistics including the travel, perdiem and accomodation cost of the Peace education practitioners plus the actual meeting cost including the venue and some refreshment cost. These technical committee members, of which 40% will be female, will be invited across the country. The meeting will take place in Yangon as well as in the targeted States and Region on a quarterly basis to guide and input reccomendations for the religious leaders trainee programme, especially who have received the TOT. Hosted by partner. Cost also include relevant staff cost of partner and CA.</t>
  </si>
  <si>
    <t>With the restriction for gathering due to COVID,  this  Technical Peace Education Steering Committee meeting is changed from face to face meeting to online/virtual meeting. Although there are already three face to face meeting is already conducted but the rest  2 times will be condcuted virtually only. Due to this change there aree some savings of  USD 2922 which will be adjusted and used in Budgetline 1.1.4b. The project team will ensure on the representations of  youth (30%) and woman (40%) representation. This cost includes logistics including the travel, perdiem, accomodation cost of the Peace education practitioners, the actual meeting cost including the venue and some refreshment cost and some online/ communication costs are adjusted as well to be able to continue with the virtual meetings. Cost also include relevant staff cost of partner and CA.</t>
  </si>
  <si>
    <r>
      <rPr>
        <b/>
        <sz val="12"/>
        <rFont val="Calibri"/>
        <family val="2"/>
        <scheme val="minor"/>
      </rPr>
      <t>GEWE and PSEA capacity building to partners and educational institutions:</t>
    </r>
    <r>
      <rPr>
        <sz val="12"/>
        <rFont val="Calibri"/>
        <family val="2"/>
        <scheme val="minor"/>
      </rPr>
      <t xml:space="preserve"> GEWE training to the partners, the Board directors of 14 targeted educational institutions and the Technical peace education steering Committees with the integration of safeguarding practices</t>
    </r>
  </si>
  <si>
    <t xml:space="preserve">This activity will be led by CA to ensure that all the partners organisations, the Board directors of the 14 targeted educational institutions, the technical steering committee members understand GEWE with a focus on Safeguaridng (PSEA) and develop policies and practices accordingly.   Accountability, especially setting up feedback mechansim for youth, will be focused on in the workshop.  This budget line will aim to institutionalise for the first time GEWE and PSEA policies and practices in these institutions. This cost includes the cost for training, travel, material, accomodation and the the percentage time of the relevant CA. Given the demographics of the targeted institutions, at least 40% of the participants will be women. </t>
  </si>
  <si>
    <r>
      <rPr>
        <sz val="11"/>
        <color rgb="FF7030A0"/>
        <rFont val="Calibri"/>
        <family val="2"/>
        <scheme val="minor"/>
      </rPr>
      <t xml:space="preserve">This activity on training of all the partners organisations, the Board directors of the 14 targeted educational institutions, the technical steering committee members understand GEWE with a focus on Safeguaridng (PSEA) and develop policies and practices will be switched to online/virtual training due to the given restriction of travelling and gathering. During the training, the data packages and communication costs will be provided. After safeguarding without a follow up reporting mechanism is meaningless and therefore within this budgetlines, the mobile complaint hotlines is set up for all parnters to receive the the complaints and feedback from any of the project targeted people. </t>
    </r>
    <r>
      <rPr>
        <sz val="11"/>
        <color rgb="FFFF0000"/>
        <rFont val="Calibri"/>
        <family val="2"/>
        <scheme val="minor"/>
      </rPr>
      <t>Therefore there is an increase of USD 687.02 which is adjusted from xxxx.</t>
    </r>
    <r>
      <rPr>
        <sz val="11"/>
        <color theme="1"/>
        <rFont val="Calibri"/>
        <family val="2"/>
        <scheme val="minor"/>
      </rPr>
      <t>This includes the relevant  staff time of the partner and CA team while ensuring that at least 40% of the participants are female</t>
    </r>
  </si>
  <si>
    <r>
      <rPr>
        <b/>
        <sz val="12"/>
        <rFont val="Calibri"/>
        <family val="2"/>
        <scheme val="minor"/>
      </rPr>
      <t>GEWE and PSEA capacity building to partners and educational institutions</t>
    </r>
    <r>
      <rPr>
        <sz val="12"/>
        <rFont val="Calibri"/>
        <family val="2"/>
        <scheme val="minor"/>
      </rPr>
      <t>: Coordination and planning meeting with Board directors of 14 targeted institutions</t>
    </r>
  </si>
  <si>
    <t>Under this budget line the board members of the targeted insitutions will meet, coordinate and strategise the implementation of the programme at large, and of the GEWE and PSEA policies and practices in particular. This  cost includes the travel  and the accomodation cost of the partner organisation in  all the three targeted region/States and meeting expenses. This includes the relevant  staff time of the partner and CA team while ensuring that at least 40% of the participants are female</t>
  </si>
  <si>
    <t>This activity was implemented already in July, August. Do not require any adjustment. The savings under this  budget will contribute to the needs of the COVid budget adaptation in other budget lines.</t>
  </si>
  <si>
    <t>Activity 1.1.4a</t>
  </si>
  <si>
    <r>
      <rPr>
        <b/>
        <sz val="12"/>
        <color theme="1"/>
        <rFont val="Calibri"/>
        <family val="2"/>
        <scheme val="minor"/>
      </rPr>
      <t>Deliver a peace education programme:</t>
    </r>
    <r>
      <rPr>
        <sz val="12"/>
        <color theme="1"/>
        <rFont val="Calibri"/>
        <family val="2"/>
        <scheme val="minor"/>
      </rPr>
      <t xml:space="preserve"> Deliver TOT over  6 months on  Peace education curriculum to 60 teachers in the 14 religious institutions and educational institutions in Mon,  Mandalay and Sittwe</t>
    </r>
  </si>
  <si>
    <t xml:space="preserve">This cost is for the actual TOT for peace education tranining in all the three targeted States and region. This cost includes the travel cost, accomodation cost , traniner fees, venue cost, refreshment and the cost of relavant staff time from both the partner and CA. This activity will reach out 60 youth religious leaders to become trainers and 40% of them will be female through a targetting aimed at recruiting women trainers. This will be essential in ensuring that the GEWE impact of this component is effective, as a significant part of the training will be delivered to teachers by women. </t>
  </si>
  <si>
    <t>During the first wave of COVID, the government werer able to control the COVID situation and there were some time of reduction in restriction. During this reduction time TLDA was able to process with face to face TOT training in Mon and Mandalay. The TOT were done in the religious institution itself and therefore were savings from venue cost. For Sittwe, Rakhine State it will be conducted through online as there are restriction now due to COVID second wave. Some of the activity cost are re-adjusted to meet the online training needs and some communcation packages for the trainees.</t>
  </si>
  <si>
    <t>Activity 1.1.4b</t>
  </si>
  <si>
    <r>
      <rPr>
        <b/>
        <sz val="12"/>
        <rFont val="Calibri"/>
        <family val="2"/>
        <scheme val="minor"/>
      </rPr>
      <t>Deliver a peace education programme:</t>
    </r>
    <r>
      <rPr>
        <sz val="12"/>
        <rFont val="Calibri"/>
        <family val="2"/>
        <scheme val="minor"/>
      </rPr>
      <t>Integrating peace education curriculum into the targeted religious institutions in Mon and Mandalay and educational institutions in Rakhine</t>
    </r>
  </si>
  <si>
    <t xml:space="preserve">This cost includes the cost for actual integration of the peace education into the targeted educationnal  institution's curriculum in all the three targeted States and Regions. This will include gender equality, behavior-change methods targeted at men, and facilitating dialogue women empowerment within conservative settings.  The cost involves the honararium 60 TOT trainers for 6 months for integrating and imparting trainings to 600 female and male youth religious trainees and youth in eductaional institutons. This also include  some of the local travel cost of the religious trainers and  the relevant staff costs of partners and CA. At least 40% of the 600 youth will be women. In particular, 40% of the targetted madrassas and Buddhist educational institutions will be attended only by women. These places where the peace education curriculum will be delivered are seen as key areas for the GEWE strategy, as they present a strong opportunity to sustainably capacitate and strengthen the voice of young, women trainee religious leaders on issues of peace and gender within their own conservative and patriarchal religious settings. </t>
  </si>
  <si>
    <t xml:space="preserve">The integration of  Gender sensitive Peace education lessons in the religious institutions are being delayed as all the schools, universities and Madrassas institutions are closed due to COVID 19 and there isn't any likelihood for it to reopen at least in this year or early next year. Therefore, the integrations of lessons need to be switched to online mainly for the 400 students from Universities and Madrassas. For the 200 Buddhist institutions there is an ongoing integrations as Students in Buddhist schools reside within the monastery which enables them to participate in face-to-face training with small adaptations to reduce the group sizes. . Therefore within this activity some budget lines are adjusted to be able to continue the integration activities.  Since the targeted 400 students cannot learn within the institutions, they will be provided for the data package for 6 months and this cost is re-adjusted. Therefore there is an increase of USD 32,388.30 for this activity from the original budget. The increased amount were contributed/added from the savings within this budget from the teacher's fees and also from the savings of budget line 1.1.2 and 1.1.4a.The cost involves the honorarium 60 TOT trainers for 6 months for integrating and imparting trainings to 600 female and male youth religious trainees and youth in educational institutions. This also include  some of the local travel cost of the religious trainers and  the relevant staff costs of partners and CA.  </t>
  </si>
  <si>
    <t>Activity 1.1.4c</t>
  </si>
  <si>
    <r>
      <rPr>
        <b/>
        <sz val="12"/>
        <color theme="1"/>
        <rFont val="Calibri"/>
        <family val="2"/>
        <scheme val="minor"/>
      </rPr>
      <t>Deliver a peace education programme:</t>
    </r>
    <r>
      <rPr>
        <sz val="12"/>
        <color theme="1"/>
        <rFont val="Calibri"/>
        <family val="2"/>
        <scheme val="minor"/>
      </rPr>
      <t xml:space="preserve"> traning 200 youth (female,male) from diverse communities in Thandwe, Rakhine</t>
    </r>
  </si>
  <si>
    <t>This  cost includes some of the minimum local travel for youth to participate in the centre based trainings and the staff /trainer's travel and accomodation cost.Training venue cost in  Thandwe along with other training  cost including logistics, training materials and the relavant staff time of the partner and CA are also covered. This would target 200 youth with 50% female youth</t>
  </si>
  <si>
    <t>During COVID restriction protocol, to complete this activities there are some adjustment and changes being made. Since travel and gathering are restricted the training will be done through online. Therefore adjustment were made such as instead of venue cost, travel cost, the internet package/phone bill (mobile data), communciation package, some refreshment package for all the 200 participants and 5 mobiles will be purchased to the trainees especially for the Muslim youth who have less accessibility  to be able to attend the training online remorely. Therefore although it is changed to online there isn't big savings under this as it is adjusted to accomodate the needs in COVID and also additonal contributions acame from . 50% female youth participation will be ensured.</t>
  </si>
  <si>
    <t>Activity 1.1.4d</t>
  </si>
  <si>
    <r>
      <rPr>
        <b/>
        <sz val="12"/>
        <color theme="1"/>
        <rFont val="Calibri"/>
        <family val="2"/>
        <scheme val="minor"/>
      </rPr>
      <t>Deliver a peace education programme:</t>
    </r>
    <r>
      <rPr>
        <sz val="12"/>
        <color theme="1"/>
        <rFont val="Calibri"/>
        <family val="2"/>
        <scheme val="minor"/>
      </rPr>
      <t xml:space="preserve"> community based training for 100 Muslim youth (female and male) in Sittwe, Rakhine </t>
    </r>
  </si>
  <si>
    <t>This  cost includes  local travel cost of the staff  and participants. This training will target Muslim youth and will be organised in a community centre based in village. The training will cover 100 youth of which at least 40% will be female youth. Because young muslim women are particularly affected by conservative gender norms within communities, the ToT for those delivery this curriculum will focus even more on gender equality and ensuring women are given a voice within conservative and patriarchal settings. The cost includes  other training  cost inlcuding logistics, training materials, venue cost and the relevant staff time of the partner and CA.</t>
  </si>
  <si>
    <t>Activity 1.1.4e</t>
  </si>
  <si>
    <r>
      <rPr>
        <b/>
        <sz val="12"/>
        <color theme="1"/>
        <rFont val="Calibri"/>
        <family val="2"/>
        <scheme val="minor"/>
      </rPr>
      <t>Deliver a peace education programme:</t>
    </r>
    <r>
      <rPr>
        <sz val="12"/>
        <color theme="1"/>
        <rFont val="Calibri"/>
        <family val="2"/>
        <scheme val="minor"/>
      </rPr>
      <t xml:space="preserve"> centre based  training for 100 Rakhine and other ethnic  youth (female and male) in Sittwe, Rakhine </t>
    </r>
  </si>
  <si>
    <t>This  cost includes travel cost of the participants from other townships. The costs include  training  costs,  logistics, tranining materials, venue cost and the relevant  staff time of the partner and CA. 100 youth will be trained and of which at least 40% will be female youth.</t>
  </si>
  <si>
    <t>Activity 1.1.4f</t>
  </si>
  <si>
    <r>
      <rPr>
        <b/>
        <sz val="12"/>
        <rFont val="Calibri"/>
        <family val="2"/>
        <scheme val="minor"/>
      </rPr>
      <t>Deliver a peace education programme</t>
    </r>
    <r>
      <rPr>
        <sz val="12"/>
        <rFont val="Calibri"/>
        <family val="2"/>
        <scheme val="minor"/>
      </rPr>
      <t>: curriculum materials printed/ published</t>
    </r>
  </si>
  <si>
    <t>This cost includes the costs for designing, developing, and publishing the IEC material. This will be used  for the actual trianing of Peace education for both TOT for 60 religious youth and 400 youth religious leaders in Mon and Mandalay and 200 youth in Rakhine and will ensure it is Gender sensitive</t>
  </si>
  <si>
    <t>This acitvity is completed and do not require any re-adjustment</t>
  </si>
  <si>
    <t>Activity 1.1.5</t>
  </si>
  <si>
    <t>Inter-faith  youth conference on peace education in Yangon</t>
  </si>
  <si>
    <t>This activity is for bringing around 100  PE trainees to Yangon from across three targeted states and regions for exchange learninig, sharing, and reflection. Of this 40% will be female youth. This includes the fees for facilitators/moderators, venue cost, travel cost from the States to Yangon, workshop materials, logistics costs for visibility materials and the relavant staff time costs of partner and CA.</t>
  </si>
  <si>
    <t>With COVID restrictions, the physical conference meeting is not possible. Therefore it is switched into online meeting. To maintain the quality, it will be conducted into 4 batches x 25 people per times. For the participants the mobile data fees will be reimbursed. Since it is switched to online there are savings of 7943.96 USD from the travel, accomodation, venue etc cost which will be use in the implementation of Activity 1.1.4b  the peace education integrations. The budget also included the relavant staff time costs of partner and CA.</t>
  </si>
  <si>
    <t>Activity 1.1.6</t>
  </si>
  <si>
    <t>Youth Reflection session in Sittwe, Rakhine</t>
  </si>
  <si>
    <t xml:space="preserve"> 20 youth with participate in this workshop (10male/10female). 10 partcipants will be from Thandwe and their travel and accomodation cost is included. 50% of the participants will be female youth. Honorarium for resource person,  logistics cost including  venue  local travel cost for the Sittwe youth, refreshment. This also includes the relevant staff time of partner and CA.</t>
  </si>
  <si>
    <t>There is no major changes in this budget line as this will take place in the later part of the project and hoping that the COVID situation will be better with some freedom of movement/gathering. However within this there are contingency plan as well that if there were no improvment with COVID situation, it will then switch to online and the particiapnts will be provided with various online package needs. During the original budget development the refreshment needs and visibility needs were not considered and therefore it is added in this adjustment period. 50% of the participants will be female youth. Honorarium for resource person,  logistics cost including  venue  local travel cost for the Sittwe youth, refreshment. This also includes the relevant staff time of partner and CA.</t>
  </si>
  <si>
    <t>Activity 1.1.7</t>
  </si>
  <si>
    <t>Two youth Female only Interfaith plattforms in Mon and Mandalay( (50 % muslim and 50 % Buddhist )</t>
  </si>
  <si>
    <t>This activity is meant only for female religious trainees ensuring 100% of female participation to bring the women trainees across from Mon and Mandala to engaage in inter-faith dialogue, share and reflect on the peace education curriculum they have received and on their shared experience of gender discrimination. They will visit  different religious institutions for exchange and learning. This cost includes the fees for facilitators, visibility materials, workshop materials, travel and logistics costs for the 100 female religious trainees from Buddhist and Islamic Institutions.  This cost also includes  relevant staff time of partner and  CA.</t>
  </si>
  <si>
    <t>With COVID restrictions, the physical conference meeting is not possible. Therefore it is switched into online meeting. For the participants the mobile data fees will be reimbursed. Since it is switched to online there are savings of 4196.74 USD from the travel, accomodation, venue etc cost which will be use in the implementation of Activity 1.1.4b  the peace education integrations. The budget also included the relavant staff time costs of partner and CA.</t>
  </si>
  <si>
    <t>Output Total</t>
  </si>
  <si>
    <t>Output 1.2:</t>
  </si>
  <si>
    <t>20 Youth-led organizations develop and implement youth-led innovations on hate speech, peace education reaching 7,000 young men and women</t>
  </si>
  <si>
    <t>Activity 1.2.1</t>
  </si>
  <si>
    <r>
      <rPr>
        <b/>
        <sz val="12"/>
        <color theme="1"/>
        <rFont val="Calibri"/>
        <family val="2"/>
        <scheme val="minor"/>
      </rPr>
      <t>Deliver the Peace Innovation Lab micro -grants</t>
    </r>
    <r>
      <rPr>
        <sz val="12"/>
        <color theme="1"/>
        <rFont val="Calibri"/>
        <family val="2"/>
        <scheme val="minor"/>
      </rPr>
      <t xml:space="preserve"> ($3000-$10000)</t>
    </r>
  </si>
  <si>
    <t xml:space="preserve">These innovation grants are aimed to support, empower and enable youth led CBOs/CSOs/Networks to implement projects/ initiatives on  peace education and countering hate speech with a focus on gender.  This will be steered by a Steering Committee which will include 4 (2male/2female) external youth leaders. 20 micro grants between $3000- $10000 reaching out to 7000 direct beneficiaries. The cost also includes  relevant staff time for partners and CA. At least 30% of the grant will be targeted to the female led youth CSOs, and at least 40% of the grants will be for projects with a focus on GEWE. </t>
  </si>
  <si>
    <t>There are no changes made to this activity. The first round of innovative micro-lab in disbursed to 14 CSOs and most of the CSOs are able to continue their proposed action even in the context of COVID restriction. The cost also includes  relevant staff time for partners and CA. It is ensured that 30% of the grants are targeted to the female led youth CSOs, and at least 40% of the grants are for projects with a focus on GEWE. The second round of the micro-grants will be followed in the next quater.</t>
  </si>
  <si>
    <t>Activity 1.2.2</t>
  </si>
  <si>
    <t xml:space="preserve">A Gender sensitive participatory action session  on peaceful coexistence, hate speech and youth policy with  the successful youth CSO micro grantees </t>
  </si>
  <si>
    <t>This 5 days participatory action sessions will bring the 20 CSOs/CBOs grantees(100 participants, at least 50 % women) of the innovation small grants for an orientation, induction and planning workshop.  Apart from technical session the action plans will be discussed and depending on their need mentors will be delegated to accomapny and extend long time support to the youth CSOs. Programmatically, the focus will be on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travel, venue, refreshment, accomodation, materials and  staff time of the partner and CA</t>
  </si>
  <si>
    <t>Although planned to conduct face to face the four 5 days Capacity building for PE innovation grantees but with the given on going COVID context this is adapted to conduct/organize virtually. The communication packages, mobile data cost and zoom account for trainers and participants will be provided along with some refreshment packages. As it is changed to online training, there are unspent amount of USD 3,190 from the venue, accomodation, travels and other logistic cost and this saving will be contributing to the implementation of activity 3.2.3a for documentary and communication materials from Outcome 3.  Programmatically, the training is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relevant  staff time of the partner and CA.</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</si>
  <si>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</si>
  <si>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</si>
  <si>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</si>
  <si>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</si>
  <si>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</si>
  <si>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</si>
  <si>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</si>
  <si>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</si>
  <si>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</si>
  <si>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</si>
  <si>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</si>
  <si>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</si>
  <si>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</si>
  <si>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</si>
  <si>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</si>
  <si>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</si>
  <si>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</si>
  <si>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</si>
  <si>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</si>
  <si>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</si>
  <si>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</si>
  <si>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</si>
  <si>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</si>
  <si>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</si>
  <si>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</si>
  <si>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Ethnic and religious hate speech is challenged, creating an environment more conducive to social cohesion, by female and male youth (18 – 25).  </t>
  </si>
  <si>
    <t>Outcome 2.1</t>
  </si>
  <si>
    <t>3600 Female and male youth have the skills to identify and challenge hate speech</t>
  </si>
  <si>
    <t>Activity 2.1.1a</t>
  </si>
  <si>
    <r>
      <rPr>
        <b/>
        <sz val="12"/>
        <color theme="1"/>
        <rFont val="Calibri"/>
        <family val="2"/>
        <scheme val="minor"/>
      </rPr>
      <t xml:space="preserve">Deliver anti-hate speech and media literacy training: </t>
    </r>
    <r>
      <rPr>
        <sz val="12"/>
        <color theme="1"/>
        <rFont val="Calibri"/>
        <family val="2"/>
        <scheme val="minor"/>
      </rPr>
      <t>Deliver TOT on countering hate speech and media literacy training to 60 female and male youth in Yangon</t>
    </r>
  </si>
  <si>
    <t>The existing curriculum, will be further developped to  include a focus on the gendered aspects of hate speech and how to deconstruct them. This includes the consultant fees for technical partner (MIDO), all logistics costs for seven days including 60 participants, at least 40% women (2 round training each covering 30 particpants) from Rakhine, Mon and Mandalay. The cost includes the travel fees, venue cost, training materials, communications , accomodation and also the relevant staff time CA.</t>
  </si>
  <si>
    <r>
      <rPr>
        <sz val="11"/>
        <color rgb="FF7030A0"/>
        <rFont val="Calibri"/>
        <family val="2"/>
        <scheme val="minor"/>
      </rPr>
      <t>Given COVID context this media literacy TOT was conducted in three batches. The first batch was completed physically just before COVID strike into Myanmar in March 23rd. But  the second batch which was planned for physical training was adapted to online as COVID came in and due to lockdown. Then the third round was given in Bago region when some restriction were relief a bit when the first wave of COVID was in control. However, there were some participants from Rakhine who weren't able to attend the third batch of training due to travel restriction from one Region to the other, the partner will conduct another round of training in December. Since some batch of the trainings are adjusted to online there are some savings of 4046.90 USD from the second batch of training</t>
    </r>
    <r>
      <rPr>
        <sz val="11"/>
        <color theme="1"/>
        <rFont val="Calibri"/>
        <family val="2"/>
        <scheme val="minor"/>
      </rPr>
      <t xml:space="preserve"> </t>
    </r>
    <r>
      <rPr>
        <sz val="11"/>
        <color rgb="FFFF0000"/>
        <rFont val="Calibri"/>
        <family val="2"/>
        <scheme val="minor"/>
      </rPr>
      <t xml:space="preserve">which will be contributing to other budgetlines that require adjustment due to COVID context. </t>
    </r>
    <r>
      <rPr>
        <sz val="11"/>
        <color rgb="FF7030A0"/>
        <rFont val="Calibri"/>
        <family val="2"/>
        <scheme val="minor"/>
      </rPr>
      <t>The cost also include the relevant staff time of CA.</t>
    </r>
  </si>
  <si>
    <t>Activity 2.1.1b</t>
  </si>
  <si>
    <r>
      <rPr>
        <b/>
        <sz val="12"/>
        <rFont val="Calibri"/>
        <family val="2"/>
        <scheme val="minor"/>
      </rPr>
      <t>Deliver anti-hate speech and media literacy training:</t>
    </r>
    <r>
      <rPr>
        <sz val="12"/>
        <rFont val="Calibri"/>
        <family val="2"/>
        <scheme val="minor"/>
      </rPr>
      <t xml:space="preserve"> Multiplier training for 600 female and male  youth religious trainees in Mon and Mandalay and youth from educational institutions from Rakhine</t>
    </r>
  </si>
  <si>
    <t>A multiplier training (3 days) will be held reaching out to 600 youth participants and of which at least 40% will be female youth. This cost includes a small honararium for ToT trainers, the travel and accomodation cost, the training materials, venue cost and the relavant staff time of the partner TLDA and CA.</t>
  </si>
  <si>
    <t>With the given COVID restriction context, all the school, universities,  Madrassas and institutions are closed and there is no information on when it will open anytime soon. the partner TLDA is giving the onlie Peace education training  in process and they will be integrating this media literacy training along with the online Peace Education training. This is good plan as online training can sometime be hectic instead of having another separate training, integrating would be more time and energy efficient as both peace education training and media literacy training have the same target groups. The budget is used for the digitalisation, communication packages, mobile data packages to access online trainings. Since this is integrated now there are savings about 10,278.48 USD from the travel, refreshment, perdiem, logistic cost and this savings will be spread across to other budgetline that require adjustment and require more budget.the budget also include the relavant staff time of the partner TLDA and CA.</t>
  </si>
  <si>
    <t>Activity 2.1.1c</t>
  </si>
  <si>
    <r>
      <rPr>
        <b/>
        <sz val="12"/>
        <rFont val="Calibri"/>
        <family val="2"/>
        <scheme val="minor"/>
      </rPr>
      <t xml:space="preserve">Deliver anti-hate speech and media literacy training: </t>
    </r>
    <r>
      <rPr>
        <sz val="12"/>
        <rFont val="Calibri"/>
        <family val="2"/>
        <scheme val="minor"/>
      </rPr>
      <t>Multiplier training for 400 female and male youth from diverse communities - Rakhine, Muslim and other ethnic in Thandwe and Sittwe townships, Rakhine</t>
    </r>
  </si>
  <si>
    <t>A multiplier training (3 days) will be held reachig out to 400 youth participants from Sittwe and Thandwe of which at least 40% will be female youth. This cost includes a small honararium for ToT trainers, the travel and accomodation cost, the training materials, venue cost and the relavant staff time of the partner BBS, PDI and CA.</t>
  </si>
  <si>
    <r>
      <t>Given COVID context the partner PDI is adapting the multiplier training into online/virtual training and all the travel, accomodation, refreshement etc cost are now adapted to online training equipments such as mobile data packages, communication packages and training materials etc. The partner BBS planned this activity to be implement later part of the project therefore hoping that the COVID situation will be in control and there will be less restriction context. Therefore have not make adaption but there are some contigency plan that if the situation is not better, within given budget, they will complete the activity via online. The relevant staff time of BBS, PDI and CA are included in this cost. (</t>
    </r>
    <r>
      <rPr>
        <sz val="11"/>
        <color rgb="FFFF0000"/>
        <rFont val="Calibri"/>
        <family val="2"/>
        <scheme val="minor"/>
      </rPr>
      <t>There is an increase with variance of 2,080.58 which I don't know how to justify as there are no information could be due to some adjusment of HR cost witin BBS, PDI and CA because in the detail budget PDI has about 700 $ saving while BBS has just about -6% over spent. So it will be in the HR line)</t>
    </r>
  </si>
  <si>
    <t>Activity 2.1.1d</t>
  </si>
  <si>
    <r>
      <rPr>
        <b/>
        <sz val="12"/>
        <color theme="1"/>
        <rFont val="Calibri"/>
        <family val="2"/>
        <scheme val="minor"/>
      </rPr>
      <t>Deliver anti-hate speech and media literacy training:</t>
    </r>
    <r>
      <rPr>
        <sz val="12"/>
        <color theme="1"/>
        <rFont val="Calibri"/>
        <family val="2"/>
        <scheme val="minor"/>
      </rPr>
      <t>Train 2000 female and male Youth Affairs Committee members and  Youth CSOs on Media literacy and countering hate speech Multiplier training</t>
    </r>
  </si>
  <si>
    <t>A multiplier training (3 days) will be held reachig out to 2000 youth participants 30 youth per batch. Of this at least 40% of the participants will  be female youth. This cost includes a small honararium for ToT trainers, the travel and accomodation cost, the training materials, venue cost and the relavant staff time of the partner DAM and CA.</t>
  </si>
  <si>
    <t>For this media literacy multipler training of 2000 youth the partner DA will be using mix approach of online and physical. Given the high spike of COVID second wave in Rakhine and on going renewed Conflict, there is less likelihood that movement will be allowed sometime soon. Therefore, for Rakhine youth, it will be done through online training and the budget is readjusted to meet the needs of onlien training equipments. For Mon and Mandalay, there are more likelihood with less restriction and therefore DA partner had planned to keep the physical training. There will be in total 32 times in person and 35 times online training to reach 2000 targeted youth. There are some savings of 5,626.71 USD as the budget is adapted to COVID context needs and this saving will be spreading across other activity lines where there is need for COVID related adjustment.The relavant staff time of the partner DAM and CA are included in the budget.</t>
  </si>
  <si>
    <t>Activity 2.1.2a</t>
  </si>
  <si>
    <r>
      <rPr>
        <b/>
        <sz val="12"/>
        <color theme="1"/>
        <rFont val="Calibri"/>
        <family val="2"/>
        <scheme val="minor"/>
      </rPr>
      <t>Digital Literacy through Sayarma App:</t>
    </r>
    <r>
      <rPr>
        <sz val="12"/>
        <color theme="1"/>
        <rFont val="Calibri"/>
        <family val="2"/>
        <scheme val="minor"/>
      </rPr>
      <t xml:space="preserve"> Deliver TOT on Digital Literacy using Sayarma App to 15 female Youth in Rakhine.</t>
    </r>
  </si>
  <si>
    <t>15 female youth will be trained on Sayarma mobile application (through a ToT training. The cost includes training costs,  the travel and accomodation cost of the relevant staff time of the partner (KKT). The recipient organisation will contract KKT- being a social enterprise. All KKT costs are reflected under contractual services.</t>
  </si>
  <si>
    <t>11 female youth in Rakhine are trained in TOT  face to face but still 4 more female need to receive. The 4 female youth weren't able to receive yet due to the a much more restriction in Muslim camps. Morever this activities is delayed till September due to the Covid restriction. This budgetlines also included some of the monitoring and travelling cost of KKT staff but now phyiscal M&amp;E activities in Rakhine are impossible. Therefore the savings 4794.79 USD will  be contributing to activity 2.1.2b where mobile app developers and web developers will emphasis more on better quality control maintaining and improving the Sayarma app, fixing bugs, extending functionality and implementing changes in the Sayarma app to be more effective and user friendly to our targeted users. All KKT costs are reflected under contractual services.</t>
  </si>
  <si>
    <t>Activity 2.1.2b</t>
  </si>
  <si>
    <r>
      <rPr>
        <b/>
        <sz val="12"/>
        <color theme="1"/>
        <rFont val="Calibri"/>
        <family val="2"/>
        <scheme val="minor"/>
      </rPr>
      <t xml:space="preserve">Digital Literacy through Sayarma App: </t>
    </r>
    <r>
      <rPr>
        <sz val="12"/>
        <color theme="1"/>
        <rFont val="Calibri"/>
        <family val="2"/>
        <scheme val="minor"/>
      </rPr>
      <t>Improve or  fix any software issues in the Sayarma app to make it user-friendly</t>
    </r>
  </si>
  <si>
    <t>This cost inludes the technical fee for the web developers and the content developers from the design and engineering team of the partner ensuring  the Sayarma app is adaptable, contextual , meeting the needs of the trainees, Gender user friendly and  well updated especially the needs of women. The reciepent organisation will contract KKT- being a social enterprise. All KKT costs are reflected under contractual services.</t>
  </si>
  <si>
    <t>This activity is focusing on Maintaining and improving the Sayarma app, fixing bugs, extending functionality and implementing changes recommended by Ethnographers. The Sayarma online ToT to Trainers from People for People thus there is a greater requirement of  senior mobile developer's time as he/she has to fixed bugs, extended functionality and implemented changes recommended by Quality Assurance (QA) of previous pilot project for Sayarma app (Rakhine and Rohingya) version. As seen in the budget there is an increase of 5507.49 USD from the original proposed budget which was shared and contributed from Activity 2.1.2a. All KKT costs are reflected under contractual services.</t>
  </si>
  <si>
    <t>Activity 2.1.2c</t>
  </si>
  <si>
    <r>
      <rPr>
        <b/>
        <sz val="12"/>
        <color theme="1"/>
        <rFont val="Calibri"/>
        <family val="2"/>
        <scheme val="minor"/>
      </rPr>
      <t>Digital Literacy through Sayarma App</t>
    </r>
    <r>
      <rPr>
        <sz val="12"/>
        <color theme="1"/>
        <rFont val="Calibri"/>
        <family val="2"/>
        <scheme val="minor"/>
      </rPr>
      <t>: Muliplier Training to 600 young IDP women on  digital literacy using Sayarma App</t>
    </r>
  </si>
  <si>
    <t xml:space="preserve"> 600 young female IDPs in Rakhine will be trained by the 15 female TOT trainers over a period of 16 weeks. The cost include  fees of the 15 trainers, the travel,  perdiem and the percentage time of the relavant staff of partner. The recipient organisation will contract KKT- being a social enterprise. All KKT costs are reflected under contractual services.</t>
  </si>
  <si>
    <t>Activity 2.1.8</t>
  </si>
  <si>
    <t>Output 2.2</t>
  </si>
  <si>
    <t>Female and male youth, local CSOs and OHCHR utilise the findings from the algorithm Natural Language Processing algorithm to counter hate speech</t>
  </si>
  <si>
    <t>Activity 2.2.1a</t>
  </si>
  <si>
    <r>
      <rPr>
        <b/>
        <sz val="12"/>
        <color theme="1"/>
        <rFont val="Calibri"/>
        <family val="2"/>
        <scheme val="minor"/>
      </rPr>
      <t>Pilot the first Burmese language NLP to identify hatespeech in Burmese:</t>
    </r>
    <r>
      <rPr>
        <sz val="12"/>
        <color theme="1"/>
        <rFont val="Calibri"/>
        <family val="2"/>
        <scheme val="minor"/>
      </rPr>
      <t xml:space="preserve"> Design for hate speech dashboard and web forms for CSOs to submit hate speech data</t>
    </r>
  </si>
  <si>
    <t>This activity involve creating designs for hatespeech dashboard and associated web forms for CSOs to submit hate speech data.   This cost includes the designer and web developer cost along with  the relevant staff cost of the partner. All KKT costs are reflected under contractual services.</t>
  </si>
  <si>
    <t>Activity 2.2.1b</t>
  </si>
  <si>
    <r>
      <rPr>
        <b/>
        <sz val="12"/>
        <color theme="1"/>
        <rFont val="Calibri"/>
        <family val="2"/>
        <scheme val="minor"/>
      </rPr>
      <t>Pilot the first Burmese language NLP to identify hatespeech:</t>
    </r>
    <r>
      <rPr>
        <sz val="12"/>
        <color theme="1"/>
        <rFont val="Calibri"/>
        <family val="2"/>
        <scheme val="minor"/>
      </rPr>
      <t xml:space="preserve"> Create and label datasets of hate speech to improve the accuracy of the NLP algorithm</t>
    </r>
  </si>
  <si>
    <t>This cost includes consultancy fees of  Data science professor and and the relavant staff time of the Engineering team. This professor will train and advise KKT NLP team on data science techniques and support in monitoring the data on hate speech. All KKT costs are reflected under contractual services.</t>
  </si>
  <si>
    <t>Activity 2.2.1c</t>
  </si>
  <si>
    <r>
      <rPr>
        <b/>
        <sz val="12"/>
        <color theme="1"/>
        <rFont val="Calibri"/>
        <family val="2"/>
        <scheme val="minor"/>
      </rPr>
      <t>Pilot the first Burmese language NLP to identify hatespeech:</t>
    </r>
    <r>
      <rPr>
        <sz val="12"/>
        <color theme="1"/>
        <rFont val="Calibri"/>
        <family val="2"/>
        <scheme val="minor"/>
      </rPr>
      <t xml:space="preserve"> Training on NLP algorithm by using machine learning</t>
    </r>
  </si>
  <si>
    <t>This cost includes the consultancy fees of NLP developer  and the relevant fees  of the Engineering team. This activity is to train and advise the partner's NLP team on developing NLP algorithms  along with the local consultant. All KKT costs are reflected under contractual services.</t>
  </si>
  <si>
    <t>Activity 2.2.1d</t>
  </si>
  <si>
    <r>
      <rPr>
        <b/>
        <sz val="12"/>
        <color theme="1"/>
        <rFont val="Calibri"/>
        <family val="2"/>
        <scheme val="minor"/>
      </rPr>
      <t>Pilot the first Burmese language NLP to identify hatespeech:</t>
    </r>
    <r>
      <rPr>
        <sz val="12"/>
        <color theme="1"/>
        <rFont val="Calibri"/>
        <family val="2"/>
        <scheme val="minor"/>
      </rPr>
      <t xml:space="preserve"> User testing on the hate speech dashboard and the dataset after the training</t>
    </r>
  </si>
  <si>
    <t>This cost includes the fees for  Ethnography Lead and the relevant operation cost. The Ethnography will do the User-testing for hate speech dashboard and feeding feedback to engineering and design teams to improve dashboard. All KKT costs are reflected under contractual services.</t>
  </si>
  <si>
    <t>Activity 2.2.2</t>
  </si>
  <si>
    <t>Establish a platform for monitoring real time hate speech  in Myanmar</t>
  </si>
  <si>
    <t>Within the webforms and the submission process of hate speech data, a section on gender will be included so as to better understand and therefore counter gendered hate speech, notably though Social Behavour Change Communication (SBCC) which would be able to challenge this gendered hate speech. Cost includes the local consultancy fees of NLP developer and the relavant  time of the Engineering team of the partner. All KKT costs are reflected under contractual services.</t>
  </si>
  <si>
    <t>Activity 2.2.3</t>
  </si>
  <si>
    <t>Bi-montly  Online coordination meeting between OHCHR and youth  civil society organisations to feed into the OHCHR Early Warning Mechanism on the deterioration of human rights in Myanmar</t>
  </si>
  <si>
    <t>9 coordination meeting will be organised and of which at least 30% of the participants are women. Costs related to the coordination, calls and team costs of partner KKT are included. The reciepent organisation will contract KKT- being a social enterprise. All KKT costs are reflected under contractual services.</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</si>
  <si>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</si>
  <si>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</si>
  <si>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</si>
  <si>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</si>
  <si>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</si>
  <si>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</si>
  <si>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</si>
  <si>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</si>
  <si>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</si>
  <si>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</si>
  <si>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</si>
  <si>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</si>
  <si>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</si>
  <si>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</si>
  <si>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</si>
  <si>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</si>
  <si>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</si>
  <si>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</si>
  <si>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</si>
  <si>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</si>
  <si>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</si>
  <si>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Female and male youth improve the implementation of the Peace component of the Youth Policy and the drafting of Anti-Hate Speech Policy</t>
  </si>
  <si>
    <t>Output 3.1</t>
  </si>
  <si>
    <t>30 Youth CSOs and Youth Affairs Committees are established and have strengthened capacity and to take action.</t>
  </si>
  <si>
    <t>Activity 3.1.1a</t>
  </si>
  <si>
    <r>
      <rPr>
        <b/>
        <sz val="12"/>
        <rFont val="Calibri"/>
        <family val="2"/>
        <scheme val="minor"/>
      </rPr>
      <t>Establish 30 township level YACs in Mon, Mandalay and Rakhine:</t>
    </r>
    <r>
      <rPr>
        <sz val="12"/>
        <rFont val="Calibri"/>
        <family val="2"/>
        <scheme val="minor"/>
      </rPr>
      <t xml:space="preserve"> Advocacy meeting with Department of Social Welfare at National/Regional level</t>
    </r>
  </si>
  <si>
    <t>This includes logistics cost for advocacy meetings with DSW at national and regional levels to strengthen the coordination and cooperation to implement the youth policy and strengthen the network and engagement. This cost also covers the percentage time of the relavant staff time of CA (YAC at least 40% women)</t>
  </si>
  <si>
    <t>With COVID 19 pandemic, the activity is being delayed due to movement restrictions/lockdown and partially also because Department of Social Welfare (DSW) is the key ministry responding this Pandemic and the staff and focal being busy responding COVID and many of the other activities are on hold. This affects the project activity as it is not possible to take appointment despite many attempts. To adapt COVID situation and still achieve the proposed objective of the project, there are some adjustment being made within this activity line. Originally this activity was budgeted for one to one physical advocacy meeting for 5 times but given COVID context it changed to 2 times of virtual meeting with DSW to strengthen coordination and cooperation to implement youth policy. With the remaining budget from this line and also savings from budget line 1.1.1a one more national level advocacy is added to be able to have the strategic discussion on YACs and youth policy implementation along with countering hate speech. The project team will host the union level conference with nationwide MYAC members and three union ministers. This national level meeting is expected to conduct physically assuming that there will be gradual improvement of COVID related restriction. There is 1000USD increased from the original budget which were added from 3.1.1a and 1.1.1a. This cost also covers the percentage time of the relavant staff time of CA (YAC at least 40% women).</t>
  </si>
  <si>
    <t>Activity 3.1.1b</t>
  </si>
  <si>
    <r>
      <rPr>
        <b/>
        <sz val="12"/>
        <color theme="1"/>
        <rFont val="Calibri"/>
        <family val="2"/>
        <scheme val="minor"/>
      </rPr>
      <t>Establish 30 township level YACs in Mon, Mandalay and Rakhine:</t>
    </r>
    <r>
      <rPr>
        <sz val="12"/>
        <color theme="1"/>
        <rFont val="Calibri"/>
        <family val="2"/>
        <scheme val="minor"/>
      </rPr>
      <t xml:space="preserve"> Formation of 30 township level YACs  with 300  female and male youth leaders for the implmentaion of Youth Policy at township level and deliberate on the anti hate speech bill</t>
    </r>
  </si>
  <si>
    <t>The cost includes  travel, accomodation, perdiem, venue and the relevant staff time of the partner and CA. At least 40% of the township level YAC members are female youth, and they will be specifically targeted notably through DAM outreach focusing on young women, and trainings delivered to YAC on gender equality to ensure that the space is made for young women to speak on policy issues.</t>
  </si>
  <si>
    <t>With the  close support from DSW the 50% of the Township level YACs are established in Mon and Mandalay but given COVID restriction with the second wave of COVID, Rakhine was impossible to enter. Recenetly the partner DA are authorised now to form the YACs in Rakhine as well. Once the travel are allowed it will be started. This activity needs to go in a mix approach. Since it is formation of a group and also YACs is going to eb semi-government  body and therefore physical meetings are necessary. But for initial stage, while the restrictions are still on, a lot of online, phone call communications are adapted as well. In order to bring people together within limited perrmission due to COVID, it will be organise with small groups with more times of the same meetings. Since this is adjusted to meet the covid context needs there is a slight over budget from the original budget of about 705.20 USD which will be adjusted from other saving activity lines.</t>
  </si>
  <si>
    <t>Activity 3.1.1c</t>
  </si>
  <si>
    <r>
      <rPr>
        <b/>
        <sz val="12"/>
        <color theme="1"/>
        <rFont val="Calibri"/>
        <family val="2"/>
        <scheme val="minor"/>
      </rPr>
      <t>Establish 30 township level YACs in Mon, Mandalay and Rakhine:</t>
    </r>
    <r>
      <rPr>
        <sz val="12"/>
        <color theme="1"/>
        <rFont val="Calibri"/>
        <family val="2"/>
        <scheme val="minor"/>
      </rPr>
      <t xml:space="preserve"> Empower and develop the advocacy and dialogue skills to the 300  female and male YAC members (Township level)  for lobbying implementaion of Youth Policy </t>
    </r>
  </si>
  <si>
    <t>This includes trainer fees, training materials, communication and logistics cost for capacity building and percentage time of  relevant staff  of  partner and CA. At least 40% of the 300 youth from township level YACs will be female youth.</t>
  </si>
  <si>
    <t>This activity is being planned for physical training as originally planned. But COVID restriction are unpredictable and therefore some contingency virtual  training needs are also planned. At the same time if physical meetings are even allowed there is likelihood that many people gathering at one go might not be permitted. Therefore in case needed more number of times with reduced participants might required. Therefore with the adjusted budget, there is an increased in 1,470.77 USD which will be adjusted with the other budget line savings.</t>
  </si>
  <si>
    <t>Activity 3.1.2</t>
  </si>
  <si>
    <t xml:space="preserve">Organise six coordination and consultation meetings with Regional/ State level female and male  YAC members and local youth network for strategic planning on strengthening of Township level YACs and deliberate on youth policy implementaion across Mon, Mandalay and Rakhine </t>
  </si>
  <si>
    <t>This cost covers the logistics costs for 6 coordination/advocacy meetings in three locations. Cost  includes the travel, accomodation, workshop cost and the relevant staff time of the partner and CA. At least 50% of the participants will be female youth.</t>
  </si>
  <si>
    <t>Activity 3.1.3</t>
  </si>
  <si>
    <t xml:space="preserve">Strategic Planning  and advocacy workshop at States and Region with 75 female and male youth leaders </t>
  </si>
  <si>
    <t>This cost covers all logistics, workshop materials for the strategic and action planning workshop in 3 areas including the travel, accomodation, perdiem and the relavant staff time of the partner and CA. At least 40% of the participants will be female youth leaders.</t>
  </si>
  <si>
    <t>Activity 3.1.6</t>
  </si>
  <si>
    <t>Activity 3.1.7</t>
  </si>
  <si>
    <t>Activity 3.1.8</t>
  </si>
  <si>
    <t>Output 3.2:</t>
  </si>
  <si>
    <t>300 Female and male youth participate in advocacy, dialogue and campaign initiatives, which seek to influence the implementation of the Youth Policy nationally and drafting of the Anti-Hate Speech policy</t>
  </si>
  <si>
    <t>Activity 3.2.1</t>
  </si>
  <si>
    <t xml:space="preserve">Advocacy meetings with DSW and YACs representatives in National and Regional level to advocate the implementation of youth policy and  the anti-hate speech Bill. Targetting 300 youth at 30 townships </t>
  </si>
  <si>
    <t xml:space="preserve">This Cost includes 3 roundtable discussion meetings with DSW/YAC members in National and regional levels for put forward and advocate for the effective National youth policy implementation. </t>
  </si>
  <si>
    <t xml:space="preserve">Due to COVID restriction travel and meeting appointment with DSW is being impossible as DSW is the key minitry that respond to COVID needs. Therefore originally it was aimed for 5 time meetings but one national level (NPT) advocacy trip will be canceled and replaced with online/virtual meeting.  number of trips will be reduced with supplementary virtual roundtable discussion to achieve impact. 
The three regional advocacy trips will be kept as it is hoping that situation will be better. However, contingency plans are made if the travel are still restricted. The reason is that the activity needs to keep moving and therefore there will be initial  virtually meeting first and once the situation got better the meetings can be held. Therefore some of the communciation and online cost are adjusted in and leads to a slight increase if 2,604.90 USD which will be adjusted from other activity savings that are adjusted for COVID. </t>
  </si>
  <si>
    <t>Activity 3.2.2a</t>
  </si>
  <si>
    <r>
      <rPr>
        <b/>
        <sz val="12"/>
        <color theme="1"/>
        <rFont val="Calibri"/>
        <family val="2"/>
        <scheme val="minor"/>
      </rPr>
      <t>Youth led Peace Campaign:</t>
    </r>
    <r>
      <rPr>
        <sz val="12"/>
        <color theme="1"/>
        <rFont val="Calibri"/>
        <family val="2"/>
        <scheme val="minor"/>
      </rPr>
      <t xml:space="preserve"> Organise youth led Peace campaign involving the youth, YAC members, CSOs and Government ,targetting 250 male and female youth .</t>
    </r>
  </si>
  <si>
    <t>This includes the cost for organising campaign, logistic, honorarium for the guest speakers, local travel cost  and the percentage time of the relavant staff time of  partner and CA</t>
  </si>
  <si>
    <r>
      <rPr>
        <sz val="11"/>
        <color rgb="FF7030A0"/>
        <rFont val="Calibri"/>
        <family val="2"/>
        <scheme val="minor"/>
      </rPr>
      <t xml:space="preserve">One physical and one online/virtual campaign events were conducted already. But this needs to be adjusted with COVID situation as people cannot come together most of the time, to organise the campagin event it require many communication  andd this has been adjusted within this activity. Therefore, there is a slight increase in 681.20 USD to adjust and this will be adjusted with the savings from other COVID adjusted budget lines. The cost include  time of the relevant staff time of  partner and CA. </t>
    </r>
    <r>
      <rPr>
        <sz val="11"/>
        <color rgb="FFFF0000"/>
        <rFont val="Calibri"/>
        <family val="2"/>
        <scheme val="minor"/>
      </rPr>
      <t>(In the detail budget this line is supposed to be 3.2.2b as it talk about Campaign event). Ma Wadi you might want to check again similar to BBS.</t>
    </r>
  </si>
  <si>
    <t>Activity 3.2.2b</t>
  </si>
  <si>
    <r>
      <rPr>
        <b/>
        <sz val="12"/>
        <color theme="1"/>
        <rFont val="Calibri"/>
        <family val="2"/>
        <scheme val="minor"/>
      </rPr>
      <t>Youth led Peace Campaign:</t>
    </r>
    <r>
      <rPr>
        <sz val="12"/>
        <color theme="1"/>
        <rFont val="Calibri"/>
        <family val="2"/>
        <scheme val="minor"/>
      </rPr>
      <t xml:space="preserve"> Organise youth led Media campaign through debate/panel discussion on impact of social media, hate speech, importance of youth policy and youth in peace building involving media groups like Mizzima, YouthTV, Democratic Voice of Burma (DVB) etc</t>
    </r>
  </si>
  <si>
    <t xml:space="preserve">This include all organising costs, travels, refreshment, accomodation and venue, communication materials, broadcasting fees and also covers the percentage time of the relevant staff time of  partner and CA. </t>
  </si>
  <si>
    <r>
      <rPr>
        <sz val="11"/>
        <color rgb="FF7030A0"/>
        <rFont val="Calibri"/>
        <family val="2"/>
        <scheme val="minor"/>
      </rPr>
      <t xml:space="preserve">Engagement with media houses are started this activity will go as planned. The cost include  time of the relevant staff time of  partner and CA. </t>
    </r>
    <r>
      <rPr>
        <sz val="11"/>
        <color theme="1"/>
        <rFont val="Calibri"/>
        <family val="2"/>
        <scheme val="minor"/>
      </rPr>
      <t>(</t>
    </r>
    <r>
      <rPr>
        <sz val="11"/>
        <color rgb="FFFF0000"/>
        <rFont val="Calibri"/>
        <family val="2"/>
        <scheme val="minor"/>
      </rPr>
      <t>In the detail budget this line is supposed to be 3.2.2a as it talk about broadcating and debate)</t>
    </r>
  </si>
  <si>
    <t>Activity 3.2.3a</t>
  </si>
  <si>
    <r>
      <rPr>
        <b/>
        <sz val="12"/>
        <rFont val="Calibri"/>
        <family val="2"/>
        <scheme val="minor"/>
      </rPr>
      <t>Policy brief and youth Conference:</t>
    </r>
    <r>
      <rPr>
        <sz val="12"/>
        <rFont val="Calibri"/>
        <family val="2"/>
        <scheme val="minor"/>
      </rPr>
      <t xml:space="preserve"> Develop Policy brief from the learnings through out the project  to demonstrate the government on the implementation of youth policy at the township level with a focus on Gender and peace</t>
    </r>
  </si>
  <si>
    <t>The Policy brief will be presented during the Youth Summit. The cost include consultancy and percentage time of the relevant staff time of CA.</t>
  </si>
  <si>
    <t>Due to covid, the project team cannot travel much to the targeted communities and mostly done remote monitoring. However to capture the learning and ground work and to build evidences for policy brief it require some documentation to be produce and some visibility materials to be able to share across different stakeholders. Therefore along with policy brief development for evidence building and documentation the budget is adjusted. The budget increases about 3,117 USD from the original budget but the needed amount will be coved by the adjusted savings under 1.2.2.   The cost include  time of the relevant staff time of  partner and CA</t>
  </si>
  <si>
    <t>Activity 3.2.3b</t>
  </si>
  <si>
    <r>
      <rPr>
        <b/>
        <sz val="12"/>
        <rFont val="Calibri"/>
        <family val="2"/>
        <scheme val="minor"/>
      </rPr>
      <t>Policy brief and youth Conference:</t>
    </r>
    <r>
      <rPr>
        <sz val="12"/>
        <rFont val="Calibri"/>
        <family val="2"/>
        <scheme val="minor"/>
      </rPr>
      <t xml:space="preserve"> Organise Youth conference/summit involving 100 youth representatives from diverse communities and religions, members of YACs particpate and engage with Member of Parliament, Senior representatives from Minsitries, Government Officials at Nay Pyi Taw</t>
    </r>
  </si>
  <si>
    <t>This National Level Youth Summit will be organized by CA in close collaboration with DSW and YACs in the capital. This cost includes all related logistics cost, visibilities, travels, refreshments, accomodation, facilitations, venues and the the percentage time of the relevant staff time of CA</t>
  </si>
  <si>
    <t>The National Youth Conference is due to take place in March 2021. The impact of COVID-19 restrictions on the event will be reassessed at the end of January 2021. If there are still limitations in place affecting movement and group gatherings, then this will severely impact physical delivery of a large conference with participants from across Myanmar. As 100 youth representatives cannot join due to COVID restrictions, we will host two youth conferences by bringing 50 participants each in each conference (30 in person and 20 virtual) by following MOHS protective measures and guidelines. 
At the same time, a contingency plan will be developed for the conference to take place virtually with discussion panels, dialogue sessions including religious leaders, YACs, and pivotal peace actors. National government representatives will also be asked to provide the keynote speech.The cost include  time of the relevant staff time of  partner and CA.</t>
  </si>
  <si>
    <t>Activity 3.2.3c</t>
  </si>
  <si>
    <t>Project Learning (Closure) Workshop in Yangon</t>
  </si>
  <si>
    <t>30 representatives from partners, youth groups, communities will particpate for learning closure workshop facilitated by CA Ireland and Myanmar to relfect, share and learn from the projects. This cost includes all the travel cost of participants, accomodation, perdiem of the participants. Workshop cost such as materials, venue cost, refreshment cost. This also include the relevant staff time of CA</t>
  </si>
  <si>
    <t>This activity will go as per planned.</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</si>
  <si>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</si>
  <si>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</si>
  <si>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</si>
  <si>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</si>
  <si>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</si>
  <si>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</si>
  <si>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</si>
  <si>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</si>
  <si>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</si>
  <si>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</si>
  <si>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</si>
  <si>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</si>
  <si>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</si>
  <si>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</si>
  <si>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</si>
  <si>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</si>
  <si>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</si>
  <si>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</si>
  <si>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</si>
  <si>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</si>
  <si>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</si>
  <si>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</si>
  <si>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</si>
  <si>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</si>
  <si>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</si>
  <si>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</si>
  <si>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</si>
  <si>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</si>
  <si>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</si>
  <si>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</si>
  <si>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</si>
  <si>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</si>
  <si>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</si>
  <si>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</si>
  <si>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</si>
  <si>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</si>
  <si>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</si>
  <si>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</si>
  <si>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</si>
  <si>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</si>
  <si>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</si>
  <si>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</si>
  <si>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</si>
  <si>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</si>
  <si>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</si>
  <si>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</si>
  <si>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</si>
  <si>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</si>
  <si>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</si>
  <si>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</si>
  <si>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</si>
  <si>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</si>
  <si>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</si>
  <si>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</si>
  <si>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</si>
  <si>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</si>
  <si>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</si>
  <si>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</si>
  <si>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</si>
  <si>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</si>
  <si>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This M &amp; E line includes the cost for Baseline, Endline, on going M &amp; E support, ensuring the accountability, regular review meeting including mid-term and the staff time for M &amp; E.</t>
  </si>
  <si>
    <t>Budget for independent final evaluation</t>
  </si>
  <si>
    <t>This cost include the consultancy fees for the final evaluation and final audit.</t>
  </si>
  <si>
    <t>Total Additional Costs</t>
  </si>
  <si>
    <t>Totals</t>
  </si>
  <si>
    <t>Recipient Organization</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</si>
  <si>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</si>
  <si>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</si>
  <si>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</si>
  <si>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</si>
  <si>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</si>
  <si>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</si>
  <si>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</si>
  <si>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</si>
  <si>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</si>
  <si>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</si>
  <si>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</si>
  <si>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</si>
  <si>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</si>
  <si>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</si>
  <si>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</si>
  <si>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</si>
  <si>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</si>
  <si>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</si>
  <si>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</si>
  <si>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</si>
  <si>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</si>
  <si>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</si>
  <si>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</si>
  <si>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</si>
  <si>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</si>
  <si>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</si>
  <si>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</si>
  <si>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</si>
  <si>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</si>
  <si>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</si>
  <si>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</si>
  <si>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</si>
  <si>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</si>
  <si>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Outcome 1</t>
  </si>
  <si>
    <t>Output 1.3</t>
  </si>
  <si>
    <t>Output 1.4</t>
  </si>
  <si>
    <t>OUTCOME 2</t>
  </si>
  <si>
    <t>Output 2.1</t>
  </si>
  <si>
    <t>Outcome 2</t>
  </si>
  <si>
    <t>OUTCOME 3</t>
  </si>
  <si>
    <t>Output 3.2</t>
  </si>
  <si>
    <t>Outcome 3</t>
  </si>
  <si>
    <t>OUTCOME 4</t>
  </si>
  <si>
    <t>Additional Costs</t>
  </si>
  <si>
    <t>Additional Cost Totals from Table 1</t>
  </si>
  <si>
    <t xml:space="preserve">Baseline, Endline, Final Evaluation Consultant, Consultant for Mid Term Review and Reflection Workshop and developing knowledge product </t>
  </si>
  <si>
    <t>Increase for Consultant for Mid Term Review and Reflection Workshop and developing knowledge product , Consultancy &amp; In house for Produce documentary and best practices photo</t>
  </si>
  <si>
    <t>CA to DA and TLDA, MIDO saving to CA</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</si>
  <si>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</si>
  <si>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</si>
  <si>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</si>
  <si>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</si>
  <si>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</si>
  <si>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</si>
  <si>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</si>
  <si>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</si>
  <si>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</si>
  <si>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</si>
  <si>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</si>
  <si>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</si>
  <si>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Budget</t>
  </si>
  <si>
    <t>Total Outcome Budget Towards SDGs</t>
  </si>
  <si>
    <t>SDG</t>
  </si>
  <si>
    <t>SDG %</t>
  </si>
  <si>
    <t>Total Towards SDG</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</si>
  <si>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</si>
  <si>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</si>
  <si>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</si>
  <si>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</si>
  <si>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</si>
  <si>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</si>
  <si>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</si>
  <si>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</si>
  <si>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</si>
  <si>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</si>
  <si>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</si>
  <si>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</si>
  <si>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</si>
  <si>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</si>
  <si>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</si>
  <si>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</si>
  <si>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</si>
  <si>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</si>
  <si>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</si>
  <si>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</si>
  <si>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</si>
  <si>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</si>
  <si>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</si>
  <si>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</si>
  <si>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</si>
  <si>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</si>
  <si>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</si>
  <si>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</si>
  <si>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</si>
  <si>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</si>
  <si>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</si>
  <si>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</si>
  <si>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</si>
  <si>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</si>
  <si>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</si>
  <si>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</si>
  <si>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</si>
  <si>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</si>
  <si>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</si>
  <si>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</si>
  <si>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</si>
  <si>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</si>
  <si>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</si>
  <si>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</si>
  <si>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</si>
  <si>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</si>
  <si>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</si>
  <si>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</si>
  <si>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</si>
  <si>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</si>
  <si>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</si>
  <si>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</si>
  <si>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</si>
  <si>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</si>
  <si>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</si>
  <si>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</si>
  <si>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</si>
  <si>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</si>
  <si>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</si>
  <si>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</si>
  <si>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</si>
  <si>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</si>
  <si>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</si>
  <si>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</si>
  <si>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</si>
  <si>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</si>
  <si>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</si>
  <si>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</si>
  <si>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</si>
  <si>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</si>
  <si>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</si>
  <si>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</si>
  <si>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</si>
  <si>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</si>
  <si>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</si>
  <si>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</si>
  <si>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</si>
  <si>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</si>
  <si>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</si>
  <si>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</si>
  <si>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</si>
  <si>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</si>
  <si>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</si>
  <si>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</si>
  <si>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</si>
  <si>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</si>
  <si>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</si>
  <si>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</si>
  <si>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</si>
  <si>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</si>
  <si>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</si>
  <si>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</si>
  <si>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</si>
  <si>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</si>
  <si>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</si>
  <si>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</si>
  <si>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</si>
  <si>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</si>
  <si>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</si>
  <si>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</si>
  <si>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</si>
  <si>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</si>
  <si>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</si>
  <si>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</si>
  <si>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</si>
  <si>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</si>
  <si>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</si>
  <si>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</si>
  <si>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</si>
  <si>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</si>
  <si>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</si>
  <si>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</si>
  <si>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</si>
  <si>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</si>
  <si>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</si>
  <si>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</si>
  <si>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</si>
  <si>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</si>
  <si>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</si>
  <si>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</si>
  <si>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</si>
  <si>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</si>
  <si>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</si>
  <si>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</si>
  <si>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</si>
  <si>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</si>
  <si>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</si>
  <si>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</si>
  <si>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</si>
  <si>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</si>
  <si>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</si>
  <si>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</si>
  <si>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</si>
  <si>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</si>
  <si>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</si>
  <si>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</si>
  <si>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</si>
  <si>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</si>
  <si>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</si>
  <si>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</si>
  <si>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</si>
  <si>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</si>
  <si>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</si>
  <si>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</si>
  <si>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</si>
  <si>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</si>
  <si>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</si>
  <si>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</si>
  <si>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</si>
  <si>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</si>
  <si>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</si>
  <si>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</si>
  <si>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</si>
  <si>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</si>
  <si>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</si>
  <si>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</si>
  <si>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</si>
  <si>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</si>
  <si>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</si>
  <si>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</si>
  <si>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</si>
  <si>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</si>
  <si>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</si>
  <si>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</si>
  <si>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</si>
  <si>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</si>
  <si>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</si>
  <si>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</si>
  <si>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</si>
  <si>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</si>
  <si>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</si>
  <si>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</si>
  <si>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</si>
  <si>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</si>
  <si>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</si>
  <si>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</si>
  <si>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</si>
  <si>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</si>
  <si>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</si>
  <si>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</si>
  <si>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</si>
  <si>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</si>
  <si>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</si>
  <si>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</si>
  <si>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</si>
  <si>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</si>
  <si>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</si>
  <si>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</si>
  <si>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</si>
  <si>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</si>
  <si>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</si>
  <si>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</si>
  <si>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</si>
  <si>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</si>
  <si>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</si>
  <si>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</si>
  <si>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</si>
  <si>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</si>
  <si>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</si>
  <si>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</si>
  <si>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</si>
  <si>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</si>
  <si>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</si>
  <si>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</si>
  <si>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</si>
  <si>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</si>
  <si>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</si>
  <si>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</si>
  <si>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</si>
  <si>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</si>
  <si>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</si>
  <si>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</si>
  <si>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</si>
  <si>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</si>
  <si>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</si>
  <si>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</si>
  <si>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</si>
  <si>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</si>
  <si>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</si>
  <si>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</si>
  <si>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</si>
  <si>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</si>
  <si>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</si>
  <si>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</si>
  <si>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</si>
  <si>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</si>
  <si>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</si>
  <si>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</si>
  <si>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</si>
  <si>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</si>
  <si>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</si>
  <si>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</si>
  <si>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</si>
  <si>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</si>
  <si>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</si>
  <si>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</si>
  <si>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</si>
  <si>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</si>
  <si>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</si>
  <si>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</si>
  <si>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</si>
  <si>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</si>
  <si>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</si>
  <si>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</si>
  <si>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</si>
  <si>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</si>
  <si>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</si>
  <si>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</si>
  <si>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</si>
  <si>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</si>
  <si>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</si>
  <si>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</si>
  <si>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</si>
  <si>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</si>
  <si>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</si>
  <si>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</si>
  <si>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</si>
  <si>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</si>
  <si>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</si>
  <si>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</si>
  <si>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</si>
  <si>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</si>
  <si>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</si>
  <si>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</si>
  <si>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</si>
  <si>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</si>
  <si>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</si>
  <si>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</si>
  <si>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</si>
  <si>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</si>
  <si>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</si>
  <si>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</si>
  <si>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</si>
  <si>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</si>
  <si>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</si>
  <si>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</si>
  <si>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</si>
  <si>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</si>
  <si>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</si>
  <si>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</si>
  <si>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</si>
  <si>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</si>
  <si>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</si>
  <si>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</si>
  <si>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</si>
  <si>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</si>
  <si>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</si>
  <si>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</si>
  <si>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</si>
  <si>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</si>
  <si>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</si>
  <si>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</si>
  <si>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</si>
  <si>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</si>
  <si>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</si>
  <si>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</si>
  <si>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</si>
  <si>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</si>
  <si>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</si>
  <si>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</si>
  <si>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</si>
  <si>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</si>
  <si>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</si>
  <si>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</si>
  <si>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</si>
  <si>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</si>
  <si>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</si>
  <si>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</si>
  <si>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</si>
  <si>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</si>
  <si>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</si>
  <si>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</si>
  <si>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</si>
  <si>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</si>
  <si>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</si>
  <si>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</si>
  <si>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</si>
  <si>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</si>
  <si>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</si>
  <si>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</si>
  <si>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</si>
  <si>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</si>
  <si>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</si>
  <si>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</si>
  <si>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</si>
  <si>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</si>
  <si>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</si>
  <si>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</si>
  <si>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</si>
  <si>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</si>
  <si>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</si>
  <si>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</si>
  <si>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</si>
  <si>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</si>
  <si>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</si>
  <si>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</si>
  <si>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</si>
  <si>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</si>
  <si>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</si>
  <si>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</si>
  <si>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</si>
  <si>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</si>
  <si>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</si>
  <si>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</si>
  <si>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</si>
  <si>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</si>
  <si>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The activity is much delayed due to COVID restrictions but now the partners are able to find a way to enter to different camps by using Sayarma app as a tool to raise greater awreness on COVID messge. Therefore now 100 female youth from Rakhine camps are trained. Once the muslim female youth are trained (aiming December), there will be chances to enter to Muslim camp as well to reach 600 female youth as targeted. There are not major changes in this line. All KKT costs are reflected under contractual services. </t>
  </si>
  <si>
    <t>Due to COVID,  the partner KKT's activity were delayed as it was difficult  to recruit external consultants and Engineer team given COVID context. Therefore, KKT as the pioneer tech organisation in Myanmar was able to adjust within their inhouse engineer team and resource within their own organsation without effecting the quality and achieving the said target objective. Under the guideline of  in house data science professor, KKT is finding a new approach with data engineer and allocate to analyze the database for data storgae of large datasets and manage the software laibiries of NLP data scraping and data collection to get efficiently accuracy in database. Also with guidiance of Web Developers KKT allcocated new approach/ new function for prototype and develope the web for Technical designing and implementing of NLP's prototype web platform for programming security and stability of the code. By this new allocations the data engineer will be able to ananlyze the database for data storgae of large datasets and manage the software laibiries of NLP data scraping and data collection to get efficiently accuracy in database; Build a web platform to develop a data collection and visualization tool;  Since this is adjusted with the inhouse consultants there are savings of about 1,355USD which will be shared across and distribute in other COVID adjusted budget.</t>
  </si>
  <si>
    <t>The partner KKT's activity were delayed due to COVID as they could not bring in the external resources as planned. Finding the right team and consultants were difficult during COVID context. Therefore, KKT as the pioneer tech organisation in Myanmar was able to adjust within their inhouse long term consultant team and resource within their own organsation and still maintain the quality and achieving the said target objective.  The Data Science Professor advises KKT data scientists on creating and labelling datasets, to help ensure accuracy and efficacy through correct application of labels. Continues to research latest advances in NLP machine learning technology, Train AI algorithms based on the data that is collected by the data collection team.  Continuously integrate new data and new research in KKT NLP algorithms. This activity require more expenses as it deals with Datasets and fees, therefore it is a bit over budgeted with about 7,700 USD which will be adjusted from other saving  lines of KKT. All KKT costs are reflected under contractual services.</t>
  </si>
  <si>
    <t xml:space="preserve">There is no major changes in this budgetline. With the restriction on COVID, the activity is delayed. It was also difficult to bring the right team/focal on board as during COVID it was difficult to recruit aswell. At the same time for data collection training for CSOs, the training were done through online given context. Therefore there are some saving which adjusted to include some of the improtant ingredients in NLP process and data lebellign such as the cost for online environment to collect data from CSOs,API/WebApp, Hosting for CSO plattform, Export FB Comments Subscription Fees,  Step up two events for CSO engagement plan with users testing on prototype of Hate speech detecive platform and Final event. are added as they are important in achievening the project objectives on countering hatespeech. Currently, the prototype is ready and will be tested by end of November but given COVID context and restriction, all the virtual meetings and trainings are adapted to online process. There is a saving of 5278.86 USD which will be spread across to contribute the COVID related adaptation. </t>
  </si>
  <si>
    <t>A slight adjustment of 285.01 USD is made in this activity for Ethnography . The Ethnographer surveys users of the platform to collate feedback on the UI/UX and areas for improvement. This feedback is then communicated to the Design and Developer teams to further iterate the platform. This is a crucial aspect of human-centred design for improving the dashboard.</t>
  </si>
  <si>
    <t xml:space="preserve">The activity is being delayed for a while due to COVID to get the right people on board and recruit the NLP developer, AI Engineers and other Engineer team. At the same time the training of NLP developers were also done in housee. Therefore with the delay in process andd in house training done in COVID context has made some savings of 2737.89 USD which will be spread across to allocate where the COVID adjustment needs to made. </t>
  </si>
  <si>
    <t xml:space="preserve">During this implementation period three meetings are conducted. First was more on the introduction and setting the scnarios and the other two were more on deep discussion and updates on hatespeech.  This coodination meeting with inclusive of CSOs is being delayed as the online CSO plattform is still to be developed. The prototype are ready in November and once the data are regularly monitored and reported, there will be more frequent meetings between OHCHR, CSOs and the consortium partners.  At the same time in a complex  COVID context, the policy experts time and  lawyer's time are adjusted here to review the effects of Facebook’s policies via data visualizations, dashboards and submit comments to both Facebook and other stakeholders on possible policy changes and also to define the data labelling standards for better advocacy. There is a slight over budget from the original budget with about 665.01USD which is adjusted with some of the savings from other above lines. </t>
  </si>
  <si>
    <t>Similarly, this activity of training the 100 Muslim youth in Sittwe on Gender sensitive Peace eudcation training will have to adapt into online virtual learning. Especially with the spike of second round of COVID 19, Sittwe Rakhine State have been in lock down since 16th August as the second waves of COVID in Myanmar begins from Sittwe. There for insteasd of hiring venue cost, accomodation and travel cost, it is adjusted to accomodate the online training needs including laptops, mobile data packages, hard disks, communications , other online needs and refrenshment packages. The training will be sure at least 40% participation of the female youth. The cost also include the relevant staff time of the partner and CA. Since the online training facility/equippment needs are being adjusted here the budget is over by 3,459.73 USD from the original budget which will be adjusted from other saving lines.</t>
  </si>
  <si>
    <t xml:space="preserve">During COVID restriction protocol, to complete this activities there are some adjustment and changes being made. Since travel and gathering are restricted the training will be done through online. Therefore adjustment were made such as instead of venue cost, travel and rerfrenshement cost, the internet package/phone bill (mobile data), communciation package, some refreshment package for all the 100 participants and 5 mobiles will be purchased to the trainees especially for the Muslim youth who have less accessibility  to be able to attend the training online remorely. Therefore as it is changed to accomodate online training needs and equippments the budget is over by 3,013.65 USD from the original budget which will be adjusted with other saving lines.  40% female youth participation will be ensured. </t>
  </si>
  <si>
    <t xml:space="preserve">
These activities have completed for three times and it will continue as planned  once the situtation are a bit better in 2021.Tthe budget also include the staff cost of CA and the partner DA.</t>
  </si>
  <si>
    <r>
      <rPr>
        <sz val="11"/>
        <color rgb="FF7030A0"/>
        <rFont val="Calibri"/>
        <family val="2"/>
        <scheme val="minor"/>
      </rPr>
      <t>This activity is not directly affected as COVID-19 pandemic.
The partner DA have completed 1 time strategic planning and advocacy. There won't be major adaptation with the plan but some contingency plans are made under this in case the COVID situation are not improved and this leads to a slight increased on 316.94 USD from the original budget. This will be adjusted with savings from other adapted budget activities</t>
    </r>
    <r>
      <rPr>
        <sz val="11"/>
        <color theme="1"/>
        <rFont val="Calibri"/>
        <family val="2"/>
        <scheme val="minor"/>
      </rPr>
      <t xml:space="preserve">. </t>
    </r>
    <r>
      <rPr>
        <sz val="11"/>
        <color rgb="FF7030A0"/>
        <rFont val="Calibri"/>
        <family val="2"/>
        <scheme val="minor"/>
      </rPr>
      <t>Tthe budget also include the staff cost of CA and the partner DA.</t>
    </r>
    <r>
      <rPr>
        <sz val="11"/>
        <color theme="1"/>
        <rFont val="Calibri"/>
        <family val="2"/>
        <scheme val="minor"/>
      </rPr>
      <t xml:space="preserve"> </t>
    </r>
  </si>
  <si>
    <t>Diff to Original in $</t>
  </si>
  <si>
    <t>Diff to Original in %</t>
  </si>
  <si>
    <t>move 20,000 to General Operating, CA to DA for Youth conference</t>
  </si>
  <si>
    <t>move 20,000 from Grants,  CA to DA for Youth conference</t>
  </si>
  <si>
    <t xml:space="preserve">move 6,590 from General Operating, Two virtual joint monitoring and one physical joint monitoring will be made due to covid and travel restriction </t>
  </si>
  <si>
    <t xml:space="preserve">move 6,590 to Travel, Two virtual joint monitoring and one physical joint monitoring will be made due to covid and travel restriction </t>
  </si>
  <si>
    <t>Activity 1.1.3a</t>
  </si>
  <si>
    <t>Activity 1.1.3b</t>
  </si>
  <si>
    <t>Spent % on total tranche</t>
  </si>
  <si>
    <t>Spent % on total budget</t>
  </si>
  <si>
    <t>Expenditure to May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</si>
</sst>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 #,##0.00000000_);_(* \(#,##0.00000000\);_(* &quot;-&quot;??_);_(@_)"/>
  </numFmts>
  <fonts count="26"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
      <b/>
      <sz val="12"/>
      <name val="Calibri"/>
      <family val="2"/>
      <scheme val="minor"/>
    </font>
    <font>
      <sz val="12"/>
      <color rgb="FF0070C0"/>
      <name val="Calibri"/>
      <family val="2"/>
      <scheme val="minor"/>
    </font>
    <font>
      <sz val="12"/>
      <color rgb="FF7030A0"/>
      <name val="Calibri"/>
      <family val="2"/>
      <scheme val="minor"/>
    </font>
    <font>
      <sz val="11"/>
      <color rgb="FF7030A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rgb="FFFFA7A7"/>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409">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16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9" fontId="1" fillId="2" borderId="15" xfId="2"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1"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14" xfId="1" applyFont="1" applyFill="1" applyBorder="1" applyAlignment="1">
      <alignment vertical="center" wrapText="1"/>
    </xf>
    <xf numFmtId="16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16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164" fontId="1" fillId="3" borderId="0" xfId="2" applyNumberFormat="1" applyFont="1" applyFill="1" applyBorder="1" applyAlignment="1">
      <alignment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4" fontId="1" fillId="2" borderId="3" xfId="0" applyNumberFormat="1" applyFont="1" applyFill="1" applyBorder="1" applyAlignment="1">
      <alignment horizontal="center" wrapText="1"/>
    </xf>
    <xf numFmtId="0" fontId="5" fillId="3" borderId="0" xfId="0" applyFont="1" applyFill="1" applyBorder="1" applyAlignment="1">
      <alignment wrapText="1"/>
    </xf>
    <xf numFmtId="164" fontId="1"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1"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16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164" fontId="1" fillId="2" borderId="40" xfId="0" applyNumberFormat="1" applyFont="1" applyFill="1" applyBorder="1" applyAlignment="1">
      <alignment wrapText="1"/>
    </xf>
    <xf numFmtId="0" fontId="1" fillId="2" borderId="14" xfId="0" applyFont="1" applyFill="1" applyBorder="1" applyAlignment="1">
      <alignment horizontal="left" wrapText="1"/>
    </xf>
    <xf numFmtId="164" fontId="1" fillId="2" borderId="14" xfId="0" applyNumberFormat="1" applyFont="1" applyFill="1" applyBorder="1" applyAlignment="1">
      <alignment horizontal="center" wrapText="1"/>
    </xf>
    <xf numFmtId="164" fontId="1" fillId="2" borderId="14" xfId="0" applyNumberFormat="1" applyFont="1" applyFill="1" applyBorder="1" applyAlignment="1">
      <alignment wrapText="1"/>
    </xf>
    <xf numFmtId="164" fontId="1" fillId="4" borderId="3" xfId="1" applyNumberFormat="1" applyFont="1" applyFill="1" applyBorder="1" applyAlignment="1">
      <alignment wrapText="1"/>
    </xf>
    <xf numFmtId="164" fontId="1" fillId="3" borderId="4" xfId="1" applyFont="1" applyFill="1" applyBorder="1" applyAlignment="1" applyProtection="1">
      <alignment wrapText="1"/>
    </xf>
    <xf numFmtId="164" fontId="1" fillId="3" borderId="1" xfId="1" applyNumberFormat="1" applyFont="1" applyFill="1" applyBorder="1" applyAlignment="1">
      <alignment wrapText="1"/>
    </xf>
    <xf numFmtId="164" fontId="1" fillId="3" borderId="2" xfId="0" applyNumberFormat="1" applyFont="1" applyFill="1" applyBorder="1" applyAlignment="1">
      <alignment wrapText="1"/>
    </xf>
    <xf numFmtId="16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1" fillId="2" borderId="39" xfId="0" applyNumberFormat="1" applyFont="1" applyFill="1" applyBorder="1" applyAlignment="1">
      <alignment wrapText="1"/>
    </xf>
    <xf numFmtId="164" fontId="1" fillId="2" borderId="9" xfId="0" applyNumberFormat="1" applyFont="1" applyFill="1" applyBorder="1" applyAlignment="1">
      <alignment wrapText="1"/>
    </xf>
    <xf numFmtId="164" fontId="1" fillId="2" borderId="15" xfId="0" applyNumberFormat="1" applyFont="1" applyFill="1" applyBorder="1" applyAlignment="1">
      <alignment wrapText="1"/>
    </xf>
    <xf numFmtId="0" fontId="1" fillId="2" borderId="11" xfId="0" applyFont="1" applyFill="1" applyBorder="1" applyAlignment="1">
      <alignment horizontal="center" wrapText="1"/>
    </xf>
    <xf numFmtId="164" fontId="5" fillId="2" borderId="40" xfId="0" applyNumberFormat="1" applyFont="1" applyFill="1" applyBorder="1" applyAlignment="1">
      <alignment wrapText="1"/>
    </xf>
    <xf numFmtId="164" fontId="1" fillId="2" borderId="33" xfId="1" applyNumberFormat="1" applyFont="1" applyFill="1" applyBorder="1" applyAlignment="1">
      <alignment wrapText="1"/>
    </xf>
    <xf numFmtId="164" fontId="1" fillId="2" borderId="34" xfId="0" applyNumberFormat="1" applyFont="1" applyFill="1" applyBorder="1" applyAlignment="1">
      <alignment wrapText="1"/>
    </xf>
    <xf numFmtId="164" fontId="5" fillId="2" borderId="14"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5" fillId="0" borderId="40" xfId="0" applyNumberFormat="1" applyFont="1" applyBorder="1" applyAlignment="1" applyProtection="1">
      <alignment wrapText="1"/>
      <protection locked="0"/>
    </xf>
    <xf numFmtId="164" fontId="5" fillId="3" borderId="40"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4" fontId="1" fillId="2" borderId="3" xfId="1" applyFont="1" applyFill="1" applyBorder="1" applyAlignment="1" applyProtection="1">
      <alignment vertical="center" wrapText="1"/>
    </xf>
    <xf numFmtId="164" fontId="1" fillId="2" borderId="4" xfId="1" applyFont="1" applyFill="1" applyBorder="1" applyAlignment="1" applyProtection="1">
      <alignment vertical="center" wrapText="1"/>
    </xf>
    <xf numFmtId="164" fontId="1" fillId="2" borderId="14" xfId="1" applyFont="1" applyFill="1" applyBorder="1" applyAlignment="1" applyProtection="1">
      <alignment vertical="center" wrapText="1"/>
    </xf>
    <xf numFmtId="164" fontId="1" fillId="2" borderId="38" xfId="1" applyFont="1" applyFill="1" applyBorder="1" applyAlignment="1" applyProtection="1">
      <alignment vertical="center" wrapText="1"/>
    </xf>
    <xf numFmtId="9" fontId="1" fillId="2" borderId="15" xfId="2" applyFont="1" applyFill="1" applyBorder="1" applyAlignment="1" applyProtection="1">
      <alignment vertical="center" wrapText="1"/>
    </xf>
    <xf numFmtId="0" fontId="2" fillId="2" borderId="29" xfId="0" applyFont="1" applyFill="1" applyBorder="1" applyAlignment="1" applyProtection="1">
      <alignment horizontal="left" vertical="center" wrapText="1"/>
    </xf>
    <xf numFmtId="164" fontId="1" fillId="2" borderId="17"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164" fontId="1" fillId="2" borderId="9" xfId="2" applyNumberFormat="1"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1" fillId="6" borderId="18" xfId="0" applyFont="1" applyFill="1" applyBorder="1" applyAlignment="1">
      <alignment wrapText="1"/>
    </xf>
    <xf numFmtId="164" fontId="1"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1" fillId="2" borderId="15"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1" fillId="2" borderId="40"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164" fontId="1" fillId="2" borderId="5" xfId="1" applyFont="1" applyFill="1" applyBorder="1" applyAlignment="1" applyProtection="1">
      <alignment vertical="center" wrapText="1"/>
    </xf>
    <xf numFmtId="164" fontId="1" fillId="2" borderId="41"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4" xfId="0" applyNumberFormat="1" applyFont="1" applyFill="1" applyBorder="1" applyAlignment="1" applyProtection="1">
      <alignment vertical="center" wrapText="1"/>
    </xf>
    <xf numFmtId="164" fontId="5" fillId="2" borderId="3" xfId="1" applyNumberFormat="1" applyFont="1" applyFill="1" applyBorder="1" applyAlignment="1" applyProtection="1">
      <alignment horizontal="center" vertical="center" wrapText="1"/>
    </xf>
    <xf numFmtId="164" fontId="1" fillId="4" borderId="3" xfId="1" applyFont="1" applyFill="1" applyBorder="1" applyAlignment="1" applyProtection="1">
      <alignment vertical="center" wrapText="1"/>
    </xf>
    <xf numFmtId="0" fontId="1" fillId="2" borderId="3" xfId="1" applyNumberFormat="1" applyFont="1" applyFill="1" applyBorder="1" applyAlignment="1" applyProtection="1">
      <alignment vertical="center" wrapText="1"/>
    </xf>
    <xf numFmtId="164" fontId="1" fillId="2" borderId="4" xfId="0" applyNumberFormat="1" applyFont="1" applyFill="1" applyBorder="1" applyAlignment="1">
      <alignment wrapText="1"/>
    </xf>
    <xf numFmtId="164" fontId="1" fillId="3" borderId="1" xfId="0" applyNumberFormat="1" applyFont="1" applyFill="1" applyBorder="1" applyAlignment="1">
      <alignment wrapText="1"/>
    </xf>
    <xf numFmtId="0" fontId="5" fillId="7" borderId="16" xfId="0" applyFont="1" applyFill="1" applyBorder="1" applyAlignment="1">
      <alignment wrapText="1"/>
    </xf>
    <xf numFmtId="164" fontId="7" fillId="7" borderId="19" xfId="1" applyFont="1" applyFill="1" applyBorder="1" applyAlignment="1" applyProtection="1">
      <alignment vertical="center"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0" fontId="1" fillId="4" borderId="44" xfId="0" applyFont="1" applyFill="1" applyBorder="1" applyAlignment="1" applyProtection="1">
      <alignment vertical="center" wrapText="1"/>
    </xf>
    <xf numFmtId="164" fontId="1" fillId="2" borderId="2" xfId="1" applyFont="1" applyFill="1" applyBorder="1" applyAlignment="1" applyProtection="1">
      <alignment horizontal="center" vertical="center" wrapText="1"/>
    </xf>
    <xf numFmtId="0" fontId="1" fillId="2" borderId="2" xfId="1" applyNumberFormat="1" applyFont="1" applyFill="1" applyBorder="1" applyAlignment="1" applyProtection="1">
      <alignment vertical="center" wrapText="1"/>
    </xf>
    <xf numFmtId="164" fontId="5" fillId="2" borderId="2" xfId="0" applyNumberFormat="1" applyFont="1" applyFill="1" applyBorder="1" applyAlignment="1" applyProtection="1">
      <alignment vertical="center" wrapText="1"/>
    </xf>
    <xf numFmtId="164" fontId="1" fillId="2" borderId="51" xfId="1" applyFont="1" applyFill="1" applyBorder="1" applyAlignment="1" applyProtection="1">
      <alignment vertical="center" wrapText="1"/>
    </xf>
    <xf numFmtId="164" fontId="1" fillId="2" borderId="9" xfId="1" applyFont="1" applyFill="1" applyBorder="1" applyAlignment="1" applyProtection="1">
      <alignment horizontal="center" vertical="center" wrapText="1"/>
    </xf>
    <xf numFmtId="0" fontId="1" fillId="2" borderId="9" xfId="1" applyNumberFormat="1" applyFont="1" applyFill="1" applyBorder="1" applyAlignment="1" applyProtection="1">
      <alignment horizontal="center" vertical="center" wrapText="1"/>
    </xf>
    <xf numFmtId="164" fontId="5" fillId="2" borderId="52" xfId="0" applyNumberFormat="1" applyFont="1" applyFill="1" applyBorder="1" applyAlignment="1">
      <alignment wrapText="1"/>
    </xf>
    <xf numFmtId="164" fontId="1" fillId="2" borderId="0" xfId="1" applyNumberFormat="1" applyFont="1" applyFill="1" applyBorder="1" applyAlignment="1">
      <alignment wrapText="1"/>
    </xf>
    <xf numFmtId="164" fontId="5" fillId="2" borderId="53" xfId="0" applyNumberFormat="1" applyFont="1" applyFill="1" applyBorder="1" applyAlignment="1">
      <alignment wrapText="1"/>
    </xf>
    <xf numFmtId="164" fontId="5" fillId="2" borderId="51" xfId="0" applyNumberFormat="1" applyFont="1" applyFill="1" applyBorder="1" applyAlignment="1">
      <alignment wrapText="1"/>
    </xf>
    <xf numFmtId="16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164" fontId="5" fillId="2" borderId="3" xfId="0" applyNumberFormat="1" applyFont="1" applyFill="1" applyBorder="1" applyAlignment="1">
      <alignment wrapText="1"/>
    </xf>
    <xf numFmtId="164" fontId="1" fillId="2" borderId="12" xfId="0" applyNumberFormat="1" applyFont="1" applyFill="1" applyBorder="1" applyAlignment="1">
      <alignment wrapText="1"/>
    </xf>
    <xf numFmtId="164" fontId="1" fillId="2" borderId="13" xfId="1" applyFont="1" applyFill="1" applyBorder="1" applyAlignment="1" applyProtection="1">
      <alignment wrapText="1"/>
    </xf>
    <xf numFmtId="164" fontId="1" fillId="2" borderId="14" xfId="1" applyNumberFormat="1" applyFont="1" applyFill="1" applyBorder="1" applyAlignment="1">
      <alignment wrapText="1"/>
    </xf>
    <xf numFmtId="164" fontId="1" fillId="2" borderId="26" xfId="1" applyNumberFormat="1" applyFont="1" applyFill="1" applyBorder="1" applyAlignment="1">
      <alignment wrapText="1"/>
    </xf>
    <xf numFmtId="164" fontId="1" fillId="2" borderId="21" xfId="0" applyNumberFormat="1" applyFont="1" applyFill="1" applyBorder="1" applyAlignment="1">
      <alignment wrapText="1"/>
    </xf>
    <xf numFmtId="164" fontId="5" fillId="2" borderId="8" xfId="1" applyFont="1" applyFill="1" applyBorder="1" applyAlignment="1" applyProtection="1">
      <alignment wrapText="1"/>
    </xf>
    <xf numFmtId="16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16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164" fontId="1" fillId="2" borderId="9" xfId="0" applyNumberFormat="1" applyFont="1" applyFill="1" applyBorder="1" applyAlignment="1">
      <alignment horizontal="center" wrapText="1"/>
    </xf>
    <xf numFmtId="164" fontId="5" fillId="2" borderId="39" xfId="0" applyNumberFormat="1" applyFont="1" applyFill="1" applyBorder="1" applyAlignment="1">
      <alignment wrapText="1"/>
    </xf>
    <xf numFmtId="164" fontId="5" fillId="2" borderId="15" xfId="0" applyNumberFormat="1" applyFont="1" applyFill="1" applyBorder="1" applyAlignment="1">
      <alignment wrapText="1"/>
    </xf>
    <xf numFmtId="0" fontId="20" fillId="0" borderId="0" xfId="0" applyFont="1" applyBorder="1" applyAlignment="1">
      <alignment wrapText="1"/>
    </xf>
    <xf numFmtId="0" fontId="11" fillId="6" borderId="16" xfId="0" applyFont="1" applyFill="1" applyBorder="1" applyAlignment="1">
      <alignment wrapText="1"/>
    </xf>
    <xf numFmtId="0" fontId="11" fillId="6" borderId="19" xfId="0"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2" xfId="2" applyFont="1" applyFill="1" applyBorder="1" applyAlignment="1" applyProtection="1">
      <alignment vertical="center" wrapText="1"/>
      <protection locked="0"/>
    </xf>
    <xf numFmtId="0" fontId="5" fillId="2" borderId="3" xfId="0" applyFont="1" applyFill="1" applyBorder="1" applyAlignment="1" applyProtection="1">
      <alignment vertical="center" wrapText="1"/>
    </xf>
    <xf numFmtId="164" fontId="1" fillId="2" borderId="15" xfId="1" applyNumberFormat="1" applyFont="1" applyFill="1" applyBorder="1" applyAlignment="1">
      <alignment wrapText="1"/>
    </xf>
    <xf numFmtId="164" fontId="5" fillId="2" borderId="55" xfId="1" applyFont="1" applyFill="1" applyBorder="1" applyAlignment="1" applyProtection="1">
      <alignment wrapText="1"/>
    </xf>
    <xf numFmtId="164" fontId="5" fillId="2" borderId="30" xfId="1" applyNumberFormat="1" applyFont="1" applyFill="1" applyBorder="1" applyAlignment="1">
      <alignment wrapText="1"/>
    </xf>
    <xf numFmtId="164" fontId="5" fillId="2" borderId="9" xfId="1" applyNumberFormat="1" applyFont="1" applyFill="1" applyBorder="1" applyAlignment="1">
      <alignment wrapText="1"/>
    </xf>
    <xf numFmtId="10" fontId="1" fillId="2" borderId="9" xfId="2" applyNumberFormat="1" applyFont="1" applyFill="1" applyBorder="1" applyAlignment="1" applyProtection="1">
      <alignment wrapText="1"/>
    </xf>
    <xf numFmtId="164" fontId="21" fillId="0" borderId="3" xfId="1" applyNumberFormat="1" applyFont="1" applyFill="1" applyBorder="1" applyAlignment="1" applyProtection="1">
      <alignment horizontal="left" vertical="top" wrapText="1"/>
      <protection locked="0"/>
    </xf>
    <xf numFmtId="9" fontId="21" fillId="0" borderId="3" xfId="2" applyFont="1" applyFill="1" applyBorder="1" applyAlignment="1" applyProtection="1">
      <alignment horizontal="left" vertical="top" wrapText="1"/>
      <protection locked="0"/>
    </xf>
    <xf numFmtId="164" fontId="5" fillId="3" borderId="3" xfId="1" applyNumberFormat="1" applyFont="1" applyFill="1" applyBorder="1" applyAlignment="1" applyProtection="1">
      <alignment horizontal="left" vertical="top" wrapText="1"/>
      <protection locked="0"/>
    </xf>
    <xf numFmtId="164" fontId="5" fillId="2" borderId="3" xfId="1" applyNumberFormat="1" applyFont="1" applyFill="1" applyBorder="1" applyAlignment="1" applyProtection="1">
      <alignment horizontal="left" vertical="top" wrapText="1"/>
    </xf>
    <xf numFmtId="9" fontId="21" fillId="0" borderId="3" xfId="2" applyFont="1" applyBorder="1" applyAlignment="1" applyProtection="1">
      <alignment horizontal="left" vertical="top" wrapText="1"/>
      <protection locked="0"/>
    </xf>
    <xf numFmtId="164" fontId="21" fillId="0" borderId="3" xfId="1" applyNumberFormat="1" applyFont="1" applyBorder="1" applyAlignment="1" applyProtection="1">
      <alignment horizontal="left" vertical="top" wrapText="1"/>
      <protection locked="0"/>
    </xf>
    <xf numFmtId="164" fontId="5" fillId="0" borderId="3" xfId="1" applyNumberFormat="1" applyFont="1" applyBorder="1" applyAlignment="1" applyProtection="1">
      <alignment horizontal="left" vertical="top" wrapText="1"/>
      <protection locked="0"/>
    </xf>
    <xf numFmtId="9" fontId="5" fillId="0" borderId="3" xfId="2" applyFont="1" applyBorder="1" applyAlignment="1" applyProtection="1">
      <alignment horizontal="left" vertical="top" wrapText="1"/>
      <protection locked="0"/>
    </xf>
    <xf numFmtId="9" fontId="5" fillId="0" borderId="3" xfId="2" applyFont="1" applyFill="1" applyBorder="1" applyAlignment="1" applyProtection="1">
      <alignment horizontal="left" vertical="top" wrapText="1"/>
      <protection locked="0"/>
    </xf>
    <xf numFmtId="164" fontId="5" fillId="0" borderId="3" xfId="1" applyNumberFormat="1" applyFont="1" applyFill="1" applyBorder="1" applyAlignment="1" applyProtection="1">
      <alignment horizontal="left" vertical="top" wrapText="1"/>
      <protection locked="0"/>
    </xf>
    <xf numFmtId="164" fontId="21" fillId="3" borderId="3" xfId="1" applyNumberFormat="1"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164" fontId="21" fillId="0" borderId="3" xfId="1" applyFont="1" applyBorder="1" applyAlignment="1" applyProtection="1">
      <alignment vertical="center" wrapText="1"/>
      <protection locked="0"/>
    </xf>
    <xf numFmtId="164" fontId="21" fillId="0" borderId="3" xfId="0" applyNumberFormat="1" applyFont="1" applyBorder="1" applyAlignment="1" applyProtection="1">
      <alignment wrapText="1"/>
      <protection locked="0"/>
    </xf>
    <xf numFmtId="164" fontId="5" fillId="0" borderId="40" xfId="0" applyNumberFormat="1" applyFont="1" applyFill="1" applyBorder="1" applyAlignment="1" applyProtection="1">
      <alignment wrapText="1"/>
      <protection locked="0"/>
    </xf>
    <xf numFmtId="164" fontId="5" fillId="0" borderId="3" xfId="0" applyNumberFormat="1" applyFont="1" applyFill="1" applyBorder="1" applyAlignment="1" applyProtection="1">
      <alignment wrapText="1"/>
      <protection locked="0"/>
    </xf>
    <xf numFmtId="164" fontId="21" fillId="0" borderId="3" xfId="0" applyNumberFormat="1" applyFont="1" applyFill="1" applyBorder="1" applyAlignment="1" applyProtection="1">
      <alignment wrapText="1"/>
      <protection locked="0"/>
    </xf>
    <xf numFmtId="0" fontId="5" fillId="0" borderId="3"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9" borderId="3" xfId="0" applyFont="1" applyFill="1" applyBorder="1" applyAlignment="1" applyProtection="1">
      <alignment horizontal="left" vertical="top" wrapText="1"/>
    </xf>
    <xf numFmtId="0" fontId="5" fillId="9" borderId="3" xfId="0" applyFont="1" applyFill="1" applyBorder="1" applyAlignment="1" applyProtection="1">
      <alignment vertical="center" wrapText="1"/>
    </xf>
    <xf numFmtId="0" fontId="21" fillId="0" borderId="3" xfId="0" applyFont="1" applyBorder="1" applyAlignment="1" applyProtection="1">
      <alignment horizontal="left" vertical="top" wrapText="1"/>
      <protection locked="0"/>
    </xf>
    <xf numFmtId="0" fontId="5" fillId="0" borderId="3" xfId="0" applyFont="1" applyFill="1" applyBorder="1" applyAlignment="1" applyProtection="1">
      <alignment vertical="center" wrapText="1"/>
    </xf>
    <xf numFmtId="0" fontId="22" fillId="0" borderId="3" xfId="0" applyFont="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2" borderId="0" xfId="0" applyFont="1" applyFill="1" applyBorder="1" applyAlignment="1">
      <alignment wrapText="1"/>
    </xf>
    <xf numFmtId="0" fontId="1" fillId="2" borderId="3" xfId="0" applyFont="1" applyFill="1" applyBorder="1" applyAlignment="1" applyProtection="1">
      <alignment horizontal="center" vertical="center" wrapText="1"/>
      <protection locked="0"/>
    </xf>
    <xf numFmtId="164" fontId="1" fillId="10" borderId="3" xfId="1" applyFont="1" applyFill="1" applyBorder="1" applyAlignment="1" applyProtection="1">
      <alignment wrapText="1"/>
    </xf>
    <xf numFmtId="164" fontId="1" fillId="10" borderId="3" xfId="1" applyNumberFormat="1" applyFont="1" applyFill="1" applyBorder="1" applyAlignment="1">
      <alignment wrapText="1"/>
    </xf>
    <xf numFmtId="164" fontId="1" fillId="10" borderId="4" xfId="1" applyFont="1" applyFill="1" applyBorder="1" applyAlignment="1" applyProtection="1">
      <alignment wrapText="1"/>
    </xf>
    <xf numFmtId="164" fontId="1" fillId="10" borderId="1" xfId="1" applyNumberFormat="1" applyFont="1" applyFill="1" applyBorder="1" applyAlignment="1">
      <alignment wrapText="1"/>
    </xf>
    <xf numFmtId="165" fontId="0" fillId="0" borderId="0" xfId="3" applyFont="1" applyBorder="1" applyAlignment="1">
      <alignment wrapText="1"/>
    </xf>
    <xf numFmtId="0" fontId="0" fillId="0" borderId="0" xfId="0" applyAlignment="1">
      <alignment wrapText="1"/>
    </xf>
    <xf numFmtId="9" fontId="5" fillId="2" borderId="3" xfId="2" applyFont="1" applyFill="1" applyBorder="1" applyAlignment="1" applyProtection="1">
      <alignment horizontal="left" vertical="top" wrapText="1"/>
      <protection locked="0"/>
    </xf>
    <xf numFmtId="9" fontId="5" fillId="0" borderId="40" xfId="2" applyFont="1" applyBorder="1" applyAlignment="1" applyProtection="1">
      <alignment wrapText="1"/>
      <protection locked="0"/>
    </xf>
    <xf numFmtId="9" fontId="1" fillId="2" borderId="14" xfId="2" applyFont="1" applyFill="1" applyBorder="1" applyAlignment="1">
      <alignment horizontal="center" wrapText="1"/>
    </xf>
    <xf numFmtId="9" fontId="1" fillId="2" borderId="3" xfId="2" applyFont="1" applyFill="1" applyBorder="1" applyAlignment="1">
      <alignment wrapText="1"/>
    </xf>
    <xf numFmtId="9" fontId="5" fillId="2" borderId="40" xfId="2" applyFont="1" applyFill="1" applyBorder="1" applyAlignment="1">
      <alignment wrapText="1"/>
    </xf>
    <xf numFmtId="0" fontId="5" fillId="8" borderId="0" xfId="0" applyFont="1" applyFill="1" applyAlignment="1">
      <alignment wrapText="1"/>
    </xf>
    <xf numFmtId="164" fontId="5" fillId="8" borderId="0" xfId="0" applyNumberFormat="1" applyFont="1" applyFill="1" applyBorder="1" applyAlignment="1">
      <alignment wrapText="1"/>
    </xf>
    <xf numFmtId="9" fontId="5" fillId="8" borderId="0" xfId="2" applyFont="1" applyFill="1" applyBorder="1" applyAlignment="1">
      <alignment wrapText="1"/>
    </xf>
    <xf numFmtId="0" fontId="5" fillId="2" borderId="4" xfId="0" applyFont="1" applyFill="1" applyBorder="1" applyAlignment="1" applyProtection="1">
      <alignment horizontal="center" vertical="center" wrapText="1"/>
    </xf>
    <xf numFmtId="49" fontId="21" fillId="0" borderId="4" xfId="1" applyNumberFormat="1" applyFont="1" applyFill="1" applyBorder="1" applyAlignment="1" applyProtection="1">
      <alignment horizontal="left" vertical="top" wrapText="1"/>
      <protection locked="0"/>
    </xf>
    <xf numFmtId="49" fontId="21" fillId="3" borderId="4" xfId="1" applyNumberFormat="1" applyFont="1" applyFill="1" applyBorder="1" applyAlignment="1" applyProtection="1">
      <alignment horizontal="left" vertical="top" wrapText="1"/>
      <protection locked="0"/>
    </xf>
    <xf numFmtId="49" fontId="21" fillId="0" borderId="4" xfId="1" applyNumberFormat="1" applyFont="1" applyBorder="1" applyAlignment="1" applyProtection="1">
      <alignment horizontal="left" vertical="top" wrapText="1"/>
      <protection locked="0"/>
    </xf>
    <xf numFmtId="49" fontId="5" fillId="0" borderId="4" xfId="1" applyNumberFormat="1" applyFont="1" applyBorder="1" applyAlignment="1" applyProtection="1">
      <alignment horizontal="left" vertical="top" wrapText="1"/>
      <protection locked="0"/>
    </xf>
    <xf numFmtId="49" fontId="5" fillId="0" borderId="4" xfId="1" applyNumberFormat="1" applyFont="1" applyFill="1" applyBorder="1" applyAlignment="1" applyProtection="1">
      <alignment horizontal="left" vertical="top" wrapText="1"/>
      <protection locked="0"/>
    </xf>
    <xf numFmtId="49" fontId="5" fillId="3" borderId="4" xfId="1" applyNumberFormat="1" applyFont="1" applyFill="1" applyBorder="1" applyAlignment="1" applyProtection="1">
      <alignment horizontal="left" vertical="top" wrapText="1"/>
      <protection locked="0"/>
    </xf>
    <xf numFmtId="49" fontId="5" fillId="3" borderId="4" xfId="1" applyNumberFormat="1" applyFont="1" applyFill="1" applyBorder="1" applyAlignment="1" applyProtection="1">
      <alignment horizontal="left" wrapText="1"/>
      <protection locked="0"/>
    </xf>
    <xf numFmtId="49" fontId="5" fillId="0" borderId="4" xfId="1" applyNumberFormat="1" applyFont="1" applyBorder="1" applyAlignment="1" applyProtection="1">
      <alignment horizontal="left" wrapText="1"/>
      <protection locked="0"/>
    </xf>
    <xf numFmtId="49" fontId="5" fillId="0" borderId="4" xfId="0" applyNumberFormat="1" applyFont="1" applyBorder="1" applyAlignment="1" applyProtection="1">
      <alignment horizontal="left" wrapText="1"/>
      <protection locked="0"/>
    </xf>
    <xf numFmtId="0" fontId="5" fillId="3" borderId="4"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wrapText="1"/>
    </xf>
    <xf numFmtId="164" fontId="21" fillId="0" borderId="2" xfId="1" applyNumberFormat="1" applyFont="1" applyFill="1" applyBorder="1" applyAlignment="1" applyProtection="1">
      <alignment horizontal="left" vertical="top" wrapText="1"/>
      <protection locked="0"/>
    </xf>
    <xf numFmtId="164" fontId="1" fillId="2" borderId="2" xfId="1" applyNumberFormat="1" applyFont="1" applyFill="1" applyBorder="1" applyAlignment="1" applyProtection="1">
      <alignment horizontal="center" vertical="center" wrapText="1"/>
    </xf>
    <xf numFmtId="0" fontId="0" fillId="0" borderId="3" xfId="0" applyFont="1" applyBorder="1" applyAlignment="1">
      <alignment vertical="top" wrapText="1"/>
    </xf>
    <xf numFmtId="0" fontId="25" fillId="0" borderId="3" xfId="0" applyFont="1" applyBorder="1" applyAlignment="1">
      <alignment vertical="top" wrapText="1"/>
    </xf>
    <xf numFmtId="49" fontId="24" fillId="0" borderId="3" xfId="1" applyNumberFormat="1" applyFont="1" applyBorder="1" applyAlignment="1" applyProtection="1">
      <alignment horizontal="left" vertical="top" wrapText="1"/>
      <protection locked="0"/>
    </xf>
    <xf numFmtId="49" fontId="24" fillId="3" borderId="3" xfId="1" applyNumberFormat="1" applyFont="1" applyFill="1" applyBorder="1" applyAlignment="1" applyProtection="1">
      <alignment horizontal="left" vertical="top" wrapText="1"/>
      <protection locked="0"/>
    </xf>
    <xf numFmtId="0" fontId="0" fillId="0" borderId="0" xfId="0" applyFont="1" applyBorder="1" applyAlignment="1">
      <alignment vertical="top" wrapText="1"/>
    </xf>
    <xf numFmtId="0" fontId="11" fillId="6" borderId="16" xfId="0" applyFont="1" applyFill="1" applyBorder="1" applyAlignment="1">
      <alignment vertical="top" wrapText="1"/>
    </xf>
    <xf numFmtId="0" fontId="0" fillId="3" borderId="3" xfId="0" applyFont="1" applyFill="1" applyBorder="1" applyAlignment="1">
      <alignment vertical="top" wrapText="1"/>
    </xf>
    <xf numFmtId="0" fontId="0" fillId="3" borderId="0" xfId="0" applyFont="1" applyFill="1" applyBorder="1" applyAlignment="1">
      <alignment vertical="top" wrapText="1"/>
    </xf>
    <xf numFmtId="0" fontId="0" fillId="0" borderId="0" xfId="0" applyFont="1" applyFill="1" applyBorder="1" applyAlignment="1">
      <alignment vertical="top" wrapText="1"/>
    </xf>
    <xf numFmtId="164" fontId="5" fillId="0" borderId="0" xfId="0" applyNumberFormat="1" applyFont="1" applyBorder="1" applyAlignment="1">
      <alignment wrapText="1"/>
    </xf>
    <xf numFmtId="166" fontId="5" fillId="0" borderId="0" xfId="3" applyNumberFormat="1" applyFont="1" applyBorder="1" applyAlignment="1">
      <alignment wrapText="1"/>
    </xf>
    <xf numFmtId="165" fontId="1" fillId="2" borderId="14" xfId="3" applyFont="1" applyFill="1" applyBorder="1" applyAlignment="1">
      <alignment horizontal="center" wrapText="1"/>
    </xf>
    <xf numFmtId="165" fontId="1" fillId="10" borderId="3" xfId="3" applyFont="1" applyFill="1" applyBorder="1" applyAlignment="1">
      <alignment wrapText="1"/>
    </xf>
    <xf numFmtId="165" fontId="5" fillId="0" borderId="40" xfId="3" applyFont="1" applyBorder="1" applyAlignment="1" applyProtection="1">
      <alignment wrapText="1"/>
      <protection locked="0"/>
    </xf>
    <xf numFmtId="165" fontId="5" fillId="0" borderId="3" xfId="3" applyFont="1" applyBorder="1" applyAlignment="1" applyProtection="1">
      <alignment wrapText="1"/>
      <protection locked="0"/>
    </xf>
    <xf numFmtId="165" fontId="5" fillId="0" borderId="0" xfId="0" applyNumberFormat="1" applyFont="1" applyBorder="1" applyAlignment="1">
      <alignment wrapText="1"/>
    </xf>
    <xf numFmtId="11" fontId="5" fillId="0" borderId="0" xfId="3" applyNumberFormat="1" applyFont="1" applyBorder="1" applyAlignment="1">
      <alignment wrapText="1"/>
    </xf>
    <xf numFmtId="164" fontId="5" fillId="0" borderId="0" xfId="0" applyNumberFormat="1" applyFont="1" applyFill="1" applyBorder="1" applyAlignment="1">
      <alignment wrapText="1"/>
    </xf>
    <xf numFmtId="165" fontId="5" fillId="0" borderId="0" xfId="3" applyFont="1" applyFill="1" applyBorder="1" applyAlignment="1">
      <alignment wrapText="1"/>
    </xf>
    <xf numFmtId="164" fontId="1" fillId="2" borderId="5"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21" fillId="3" borderId="3" xfId="0"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49" fontId="24" fillId="0" borderId="3" xfId="1" applyNumberFormat="1" applyFont="1" applyFill="1" applyBorder="1" applyAlignment="1" applyProtection="1">
      <alignment horizontal="left" vertical="top" wrapText="1"/>
      <protection locked="0"/>
    </xf>
    <xf numFmtId="0" fontId="25" fillId="0" borderId="3" xfId="0" applyFont="1" applyFill="1" applyBorder="1" applyAlignment="1">
      <alignment vertical="top" wrapText="1"/>
    </xf>
    <xf numFmtId="0" fontId="0" fillId="0" borderId="52" xfId="0" applyFont="1" applyFill="1" applyBorder="1" applyAlignment="1">
      <alignment horizontal="center" vertical="center" wrapText="1"/>
    </xf>
    <xf numFmtId="0" fontId="9" fillId="0" borderId="52" xfId="0" applyFont="1" applyFill="1" applyBorder="1" applyAlignment="1" applyProtection="1">
      <alignment horizontal="center" vertical="center" wrapText="1"/>
    </xf>
    <xf numFmtId="164" fontId="10" fillId="0" borderId="52" xfId="1" applyFont="1" applyFill="1" applyBorder="1" applyAlignment="1" applyProtection="1">
      <alignment vertical="center" wrapText="1"/>
    </xf>
    <xf numFmtId="164" fontId="1" fillId="0" borderId="52" xfId="1" applyFont="1" applyFill="1" applyBorder="1" applyAlignment="1" applyProtection="1">
      <alignment vertical="center" wrapText="1"/>
    </xf>
    <xf numFmtId="164" fontId="5" fillId="0" borderId="52" xfId="1" applyFont="1" applyFill="1" applyBorder="1" applyAlignment="1" applyProtection="1">
      <alignment horizontal="center" vertical="center" wrapText="1"/>
    </xf>
    <xf numFmtId="0" fontId="0" fillId="0" borderId="52" xfId="0" applyFill="1" applyBorder="1" applyAlignment="1">
      <alignment horizontal="center" vertical="center" wrapText="1"/>
    </xf>
    <xf numFmtId="164" fontId="21" fillId="0" borderId="52" xfId="1" applyFont="1" applyFill="1" applyBorder="1" applyAlignment="1" applyProtection="1">
      <alignment horizontal="center" vertical="center" wrapText="1"/>
    </xf>
    <xf numFmtId="164" fontId="1" fillId="0" borderId="52" xfId="1" applyFont="1" applyFill="1" applyBorder="1" applyAlignment="1" applyProtection="1">
      <alignment horizontal="center" vertical="center" wrapText="1"/>
    </xf>
    <xf numFmtId="164" fontId="5" fillId="0" borderId="52" xfId="1" applyNumberFormat="1" applyFont="1" applyFill="1" applyBorder="1" applyAlignment="1" applyProtection="1">
      <alignment horizontal="center" vertical="center" wrapText="1"/>
    </xf>
    <xf numFmtId="0" fontId="1" fillId="0" borderId="52" xfId="0" applyFont="1" applyFill="1" applyBorder="1" applyAlignment="1" applyProtection="1">
      <alignment vertical="center" wrapText="1"/>
      <protection locked="0"/>
    </xf>
    <xf numFmtId="0" fontId="0" fillId="0" borderId="4" xfId="0" applyFont="1" applyBorder="1" applyAlignment="1">
      <alignment vertical="top" wrapText="1"/>
    </xf>
    <xf numFmtId="0" fontId="0" fillId="0" borderId="1" xfId="0" applyFont="1" applyBorder="1" applyAlignment="1">
      <alignment wrapText="1"/>
    </xf>
    <xf numFmtId="0" fontId="0" fillId="0" borderId="2" xfId="0" applyFont="1" applyBorder="1" applyAlignment="1">
      <alignment wrapText="1"/>
    </xf>
    <xf numFmtId="0" fontId="1" fillId="0" borderId="0" xfId="0" applyFont="1" applyFill="1" applyBorder="1" applyAlignment="1">
      <alignment horizontal="center" vertical="center" wrapText="1"/>
    </xf>
    <xf numFmtId="0" fontId="5" fillId="3" borderId="0" xfId="0" applyFont="1" applyFill="1" applyAlignment="1">
      <alignment vertical="center"/>
    </xf>
    <xf numFmtId="164" fontId="5" fillId="3" borderId="0" xfId="0" applyNumberFormat="1" applyFont="1" applyFill="1" applyAlignment="1">
      <alignment vertical="center"/>
    </xf>
    <xf numFmtId="9" fontId="5" fillId="3" borderId="0" xfId="2" applyFont="1" applyFill="1" applyAlignment="1">
      <alignment vertical="center"/>
    </xf>
    <xf numFmtId="164" fontId="0" fillId="0" borderId="0" xfId="0" applyNumberFormat="1" applyFont="1" applyBorder="1" applyAlignment="1">
      <alignment wrapText="1"/>
    </xf>
    <xf numFmtId="9" fontId="0" fillId="0" borderId="0" xfId="2" applyFont="1" applyBorder="1" applyAlignment="1">
      <alignment wrapText="1"/>
    </xf>
    <xf numFmtId="164" fontId="1" fillId="11" borderId="2" xfId="1" applyNumberFormat="1" applyFont="1" applyFill="1" applyBorder="1" applyAlignment="1" applyProtection="1">
      <alignment horizontal="center" vertical="center" wrapText="1"/>
    </xf>
    <xf numFmtId="9" fontId="5" fillId="0" borderId="40" xfId="2" applyFont="1" applyFill="1" applyBorder="1" applyAlignment="1" applyProtection="1">
      <alignment wrapText="1"/>
      <protection locked="0"/>
    </xf>
    <xf numFmtId="165" fontId="21" fillId="0" borderId="3" xfId="3" applyFont="1" applyFill="1" applyBorder="1" applyAlignment="1" applyProtection="1">
      <alignment wrapText="1"/>
      <protection locked="0"/>
    </xf>
    <xf numFmtId="165" fontId="5" fillId="0" borderId="3" xfId="3" applyFont="1" applyFill="1" applyBorder="1" applyAlignment="1" applyProtection="1">
      <alignment wrapText="1"/>
      <protection locked="0"/>
    </xf>
    <xf numFmtId="164" fontId="0" fillId="11" borderId="0" xfId="1" applyFont="1" applyFill="1" applyBorder="1" applyAlignment="1">
      <alignment wrapText="1"/>
    </xf>
    <xf numFmtId="10" fontId="0" fillId="11" borderId="0" xfId="2" applyNumberFormat="1" applyFont="1" applyFill="1" applyBorder="1" applyAlignment="1">
      <alignment wrapText="1"/>
    </xf>
    <xf numFmtId="164" fontId="5" fillId="3" borderId="9" xfId="0" applyNumberFormat="1" applyFont="1" applyFill="1" applyBorder="1" applyAlignment="1" applyProtection="1">
      <alignment vertical="center" wrapText="1"/>
    </xf>
    <xf numFmtId="164" fontId="1" fillId="3" borderId="3" xfId="1" applyNumberFormat="1" applyFont="1" applyFill="1" applyBorder="1" applyAlignment="1" applyProtection="1">
      <alignment horizontal="center" vertical="center" wrapText="1"/>
    </xf>
    <xf numFmtId="9" fontId="0" fillId="3" borderId="0" xfId="2" applyFont="1" applyFill="1" applyBorder="1" applyAlignment="1">
      <alignment wrapText="1"/>
    </xf>
    <xf numFmtId="0" fontId="0" fillId="3" borderId="3" xfId="0" applyFont="1" applyFill="1" applyBorder="1" applyAlignment="1">
      <alignment wrapText="1"/>
    </xf>
    <xf numFmtId="0" fontId="11" fillId="3" borderId="0" xfId="0" applyFont="1" applyFill="1" applyBorder="1" applyAlignment="1">
      <alignment wrapText="1"/>
    </xf>
    <xf numFmtId="164" fontId="23" fillId="0" borderId="3" xfId="1" applyNumberFormat="1" applyFont="1" applyFill="1" applyBorder="1" applyAlignment="1" applyProtection="1">
      <alignment horizontal="left" vertical="top" wrapText="1"/>
      <protection locked="0"/>
    </xf>
    <xf numFmtId="164" fontId="23" fillId="2" borderId="3" xfId="1" applyNumberFormat="1" applyFont="1" applyFill="1" applyBorder="1" applyAlignment="1" applyProtection="1">
      <alignment horizontal="left" vertical="top" wrapText="1"/>
    </xf>
    <xf numFmtId="164" fontId="23" fillId="3" borderId="3" xfId="1" applyNumberFormat="1" applyFont="1" applyFill="1" applyBorder="1" applyAlignment="1" applyProtection="1">
      <alignment horizontal="left" vertical="top" wrapText="1"/>
      <protection locked="0"/>
    </xf>
    <xf numFmtId="164" fontId="21" fillId="2" borderId="3" xfId="1" applyNumberFormat="1" applyFont="1" applyFill="1" applyBorder="1" applyAlignment="1" applyProtection="1">
      <alignment horizontal="left" vertical="top" wrapText="1"/>
    </xf>
    <xf numFmtId="165" fontId="0" fillId="0" borderId="6" xfId="3" applyFont="1" applyBorder="1" applyAlignment="1">
      <alignment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164" fontId="1" fillId="2" borderId="5" xfId="1" applyFont="1" applyFill="1" applyBorder="1" applyAlignment="1" applyProtection="1">
      <alignment horizontal="center" vertical="center" wrapText="1"/>
    </xf>
    <xf numFmtId="164" fontId="1" fillId="2" borderId="4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1" fillId="4" borderId="43"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49" fontId="21" fillId="3" borderId="3" xfId="0" applyNumberFormat="1" applyFont="1" applyFill="1" applyBorder="1" applyAlignment="1" applyProtection="1">
      <alignment horizontal="left" vertical="top" wrapText="1"/>
      <protection locked="0"/>
    </xf>
    <xf numFmtId="49" fontId="21" fillId="3" borderId="4" xfId="0" applyNumberFormat="1" applyFont="1" applyFill="1" applyBorder="1" applyAlignment="1" applyProtection="1">
      <alignment horizontal="left" vertical="top" wrapText="1"/>
      <protection locked="0"/>
    </xf>
    <xf numFmtId="0" fontId="3" fillId="6" borderId="20" xfId="0" applyFont="1" applyFill="1" applyBorder="1" applyAlignment="1">
      <alignment horizontal="left" wrapText="1"/>
    </xf>
    <xf numFmtId="0" fontId="3" fillId="6" borderId="26" xfId="0" applyFont="1" applyFill="1" applyBorder="1" applyAlignment="1">
      <alignment horizontal="left" wrapText="1"/>
    </xf>
    <xf numFmtId="0" fontId="3" fillId="6" borderId="21" xfId="0" applyFont="1" applyFill="1" applyBorder="1" applyAlignment="1">
      <alignment horizontal="left" wrapText="1"/>
    </xf>
    <xf numFmtId="0" fontId="18" fillId="0" borderId="0" xfId="0" applyFont="1" applyBorder="1" applyAlignment="1">
      <alignment horizontal="left" vertical="top" wrapText="1"/>
    </xf>
    <xf numFmtId="0" fontId="13" fillId="6" borderId="27" xfId="0" applyFont="1" applyFill="1" applyBorder="1" applyAlignment="1">
      <alignment horizontal="left" wrapText="1"/>
    </xf>
    <xf numFmtId="0" fontId="13" fillId="6" borderId="28" xfId="0" applyFont="1" applyFill="1" applyBorder="1" applyAlignment="1">
      <alignment horizontal="left" wrapText="1"/>
    </xf>
    <xf numFmtId="0" fontId="13" fillId="6" borderId="22" xfId="0" applyFont="1" applyFill="1" applyBorder="1" applyAlignment="1">
      <alignment horizontal="left" wrapText="1"/>
    </xf>
    <xf numFmtId="0" fontId="21" fillId="3" borderId="3" xfId="0" applyFont="1" applyFill="1" applyBorder="1" applyAlignment="1" applyProtection="1">
      <alignment horizontal="left" vertical="top" wrapText="1"/>
      <protection locked="0"/>
    </xf>
    <xf numFmtId="0" fontId="21" fillId="3" borderId="4" xfId="0"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0" fontId="22" fillId="3" borderId="3" xfId="0" applyFont="1" applyFill="1" applyBorder="1" applyAlignment="1" applyProtection="1">
      <alignment horizontal="left" vertical="top" wrapText="1"/>
      <protection locked="0"/>
    </xf>
    <xf numFmtId="0" fontId="22" fillId="3" borderId="4" xfId="0" applyFont="1" applyFill="1" applyBorder="1" applyAlignment="1" applyProtection="1">
      <alignment horizontal="left" vertical="top" wrapText="1"/>
      <protection locked="0"/>
    </xf>
    <xf numFmtId="0" fontId="22" fillId="3" borderId="3" xfId="0" applyNumberFormat="1" applyFont="1" applyFill="1" applyBorder="1" applyAlignment="1" applyProtection="1">
      <alignment horizontal="left" vertical="top" wrapText="1"/>
      <protection locked="0"/>
    </xf>
    <xf numFmtId="0" fontId="22" fillId="3" borderId="4" xfId="0" applyNumberFormat="1" applyFont="1" applyFill="1" applyBorder="1" applyAlignment="1" applyProtection="1">
      <alignment horizontal="left" vertical="top" wrapText="1"/>
      <protection locked="0"/>
    </xf>
    <xf numFmtId="0" fontId="1" fillId="2" borderId="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1" fillId="2" borderId="2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2" borderId="3" xfId="0" applyFont="1" applyFill="1" applyBorder="1" applyAlignment="1">
      <alignment horizontal="left" wrapText="1"/>
    </xf>
    <xf numFmtId="0" fontId="1" fillId="10"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1" fillId="7" borderId="18" xfId="0" applyFont="1" applyFill="1" applyBorder="1" applyAlignment="1">
      <alignment horizontal="left" wrapText="1"/>
    </xf>
    <xf numFmtId="0" fontId="11" fillId="7" borderId="16" xfId="0" applyFont="1" applyFill="1" applyBorder="1" applyAlignment="1">
      <alignment horizontal="left" wrapText="1"/>
    </xf>
    <xf numFmtId="0" fontId="11" fillId="7" borderId="4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164" fontId="2" fillId="2" borderId="4" xfId="0" applyNumberFormat="1" applyFont="1" applyFill="1" applyBorder="1" applyAlignment="1">
      <alignment horizontal="center"/>
    </xf>
    <xf numFmtId="164" fontId="2" fillId="2" borderId="36" xfId="0" applyNumberFormat="1" applyFont="1" applyFill="1" applyBorder="1" applyAlignment="1">
      <alignment horizontal="center"/>
    </xf>
    <xf numFmtId="164" fontId="2" fillId="2" borderId="46" xfId="0" applyNumberFormat="1" applyFont="1" applyFill="1" applyBorder="1" applyAlignment="1">
      <alignment horizontal="center"/>
    </xf>
    <xf numFmtId="16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Eyingbeni Ngullie" id="{CB904F7B-1A7A-44BD-8DEB-AB1CDE603253}" userId="S::ENgullie@christian-aid.org::963fb927-42e5-44d7-b868-cdd93ecebb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30" dT="2021-06-15T13:54:19.96" personId="{CB904F7B-1A7A-44BD-8DEB-AB1CDE603253}" id="{51616474-C8BF-4CD8-BB4E-B28AE7FEF776}">
    <text>GEWE amount expended to date</text>
  </threadedComment>
  <threadedComment ref="R40" dT="2021-06-15T13:54:37.08" personId="{CB904F7B-1A7A-44BD-8DEB-AB1CDE603253}" id="{C2246888-B4B1-4696-9662-039619697C81}">
    <text>GEWE amount expended to date</text>
  </threadedComment>
  <threadedComment ref="R82" dT="2021-06-15T13:55:00.26" personId="{CB904F7B-1A7A-44BD-8DEB-AB1CDE603253}" id="{53104FB5-6CAB-4247-B357-832B390B0C8F}">
    <text>GEWE amount expended to date</text>
  </threadedComment>
  <threadedComment ref="R114" dT="2021-06-15T13:55:15.06" personId="{CB904F7B-1A7A-44BD-8DEB-AB1CDE603253}" id="{94817CD8-C2B0-456A-9B68-515DA17309E8}">
    <text>GEWE amount expended to date</text>
  </threadedComment>
  <threadedComment ref="R124" dT="2021-06-15T13:55:31.09" personId="{CB904F7B-1A7A-44BD-8DEB-AB1CDE603253}" id="{BFAA3364-C6BF-45EE-8E78-C90F8169EAF6}">
    <text>GEWE amount expended to date</text>
  </threadedComment>
  <threadedComment ref="R193" dT="2021-06-15T13:55:48.13" personId="{CB904F7B-1A7A-44BD-8DEB-AB1CDE603253}" id="{04D41BBD-AF9B-4BEE-A5E3-1EDFF46D581D}">
    <text>GEWE amount expended to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36"/>
  <sheetViews>
    <sheetView showGridLines="0" showZeros="0" tabSelected="1" zoomScale="80" zoomScaleNormal="80" workbookViewId="0">
      <selection activeCell="R193" sqref="R193"/>
    </sheetView>
  </sheetViews>
  <sheetFormatPr defaultColWidth="9.1796875" defaultRowHeight="14.5" x14ac:dyDescent="0.35"/>
  <cols>
    <col min="1" max="1" width="9.1796875" style="49"/>
    <col min="2" max="2" width="30.7265625" style="49" customWidth="1"/>
    <col min="3" max="3" width="32.54296875" style="49" customWidth="1"/>
    <col min="4" max="4" width="19.81640625" style="49" customWidth="1"/>
    <col min="5" max="6" width="23.1796875" style="49" customWidth="1"/>
    <col min="7" max="7" width="17.26953125" style="49" customWidth="1"/>
    <col min="8" max="8" width="14.54296875" style="49" customWidth="1"/>
    <col min="9" max="9" width="49.1796875" style="49" customWidth="1"/>
    <col min="10" max="10" width="7.453125" style="51" customWidth="1"/>
    <col min="11" max="11" width="62.453125" style="259" customWidth="1"/>
    <col min="12" max="13" width="21.1796875" style="49" customWidth="1"/>
    <col min="14" max="14" width="18.453125" style="49" customWidth="1"/>
    <col min="15" max="15" width="25" style="49" customWidth="1"/>
    <col min="16" max="16" width="5.26953125" style="49" customWidth="1"/>
    <col min="17" max="17" width="21.1796875" style="50" customWidth="1"/>
    <col min="18" max="18" width="20.54296875" style="49" customWidth="1"/>
    <col min="19" max="19" width="36.453125" style="49" customWidth="1"/>
    <col min="20" max="16384" width="9.1796875" style="49"/>
  </cols>
  <sheetData>
    <row r="2" spans="2:17" ht="47.25" customHeight="1" x14ac:dyDescent="1">
      <c r="B2" s="332" t="s">
        <v>0</v>
      </c>
      <c r="C2" s="332"/>
      <c r="D2" s="332"/>
      <c r="E2" s="332"/>
      <c r="F2" s="47"/>
      <c r="G2" s="47"/>
      <c r="H2" s="48"/>
      <c r="I2" s="48"/>
    </row>
    <row r="3" spans="2:17" ht="15.5" x14ac:dyDescent="0.35">
      <c r="B3" s="186" t="s">
        <v>1</v>
      </c>
    </row>
    <row r="4" spans="2:17" ht="16" thickBot="1" x14ac:dyDescent="0.4">
      <c r="B4" s="52"/>
    </row>
    <row r="5" spans="2:17" ht="36" x14ac:dyDescent="0.8">
      <c r="B5" s="130" t="s">
        <v>2</v>
      </c>
      <c r="C5" s="187"/>
      <c r="D5" s="187"/>
      <c r="E5" s="187"/>
      <c r="F5" s="187"/>
      <c r="G5" s="187"/>
      <c r="H5" s="187"/>
      <c r="I5" s="187"/>
      <c r="J5" s="187"/>
      <c r="K5" s="260"/>
      <c r="L5" s="188"/>
      <c r="Q5" s="311"/>
    </row>
    <row r="6" spans="2:17" ht="167.25" customHeight="1" thickBot="1" x14ac:dyDescent="0.55000000000000004">
      <c r="B6" s="329" t="s">
        <v>3</v>
      </c>
      <c r="C6" s="330"/>
      <c r="D6" s="330"/>
      <c r="E6" s="330"/>
      <c r="F6" s="330"/>
      <c r="G6" s="330"/>
      <c r="H6" s="330"/>
      <c r="I6" s="330"/>
      <c r="J6" s="330"/>
      <c r="K6" s="330"/>
      <c r="L6" s="331"/>
    </row>
    <row r="7" spans="2:17" x14ac:dyDescent="0.35">
      <c r="B7" s="53"/>
    </row>
    <row r="8" spans="2:17" ht="15" thickBot="1" x14ac:dyDescent="0.4"/>
    <row r="9" spans="2:17" ht="27" customHeight="1" thickBot="1" x14ac:dyDescent="0.65">
      <c r="B9" s="333" t="s">
        <v>4</v>
      </c>
      <c r="C9" s="334"/>
      <c r="D9" s="334"/>
      <c r="E9" s="334"/>
      <c r="F9" s="334"/>
      <c r="G9" s="334"/>
      <c r="H9" s="335"/>
    </row>
    <row r="11" spans="2:17" ht="25.5" customHeight="1" x14ac:dyDescent="0.35">
      <c r="D11" s="54"/>
      <c r="E11" s="54"/>
      <c r="F11" s="54"/>
      <c r="G11" s="54"/>
      <c r="H11" s="51"/>
      <c r="I11" s="50"/>
    </row>
    <row r="12" spans="2:17" ht="99.75" customHeight="1" x14ac:dyDescent="0.35">
      <c r="B12" s="58" t="s">
        <v>5</v>
      </c>
      <c r="C12" s="58" t="s">
        <v>6</v>
      </c>
      <c r="D12" s="58" t="s">
        <v>7</v>
      </c>
      <c r="E12" s="58" t="s">
        <v>8</v>
      </c>
      <c r="F12" s="58" t="s">
        <v>9</v>
      </c>
      <c r="G12" s="58" t="s">
        <v>10</v>
      </c>
      <c r="H12" s="58" t="s">
        <v>11</v>
      </c>
      <c r="I12" s="241" t="s">
        <v>12</v>
      </c>
      <c r="J12" s="282"/>
      <c r="K12" s="252" t="s">
        <v>13</v>
      </c>
      <c r="L12" s="252" t="s">
        <v>14</v>
      </c>
      <c r="M12" s="58" t="s">
        <v>718</v>
      </c>
      <c r="N12" s="58" t="s">
        <v>719</v>
      </c>
      <c r="O12" s="58" t="s">
        <v>15</v>
      </c>
      <c r="Q12" s="58" t="s">
        <v>728</v>
      </c>
    </row>
    <row r="13" spans="2:17" ht="18.75" customHeight="1" x14ac:dyDescent="0.35">
      <c r="B13" s="58"/>
      <c r="C13" s="58"/>
      <c r="D13" s="226"/>
      <c r="E13" s="226"/>
      <c r="F13" s="226"/>
      <c r="G13" s="226"/>
      <c r="H13" s="58"/>
      <c r="I13" s="241"/>
      <c r="J13" s="283"/>
      <c r="K13" s="58"/>
      <c r="L13" s="58"/>
      <c r="M13" s="58"/>
      <c r="N13" s="58"/>
      <c r="O13" s="58"/>
      <c r="Q13" s="58"/>
    </row>
    <row r="14" spans="2:17" ht="51" customHeight="1" x14ac:dyDescent="0.35">
      <c r="B14" s="113" t="s">
        <v>16</v>
      </c>
      <c r="C14" s="327" t="s">
        <v>17</v>
      </c>
      <c r="D14" s="327"/>
      <c r="E14" s="327"/>
      <c r="F14" s="327"/>
      <c r="G14" s="327"/>
      <c r="H14" s="327"/>
      <c r="I14" s="328"/>
      <c r="J14" s="284"/>
      <c r="K14" s="292"/>
      <c r="L14" s="293"/>
      <c r="M14" s="293"/>
      <c r="N14" s="293"/>
      <c r="O14" s="294"/>
      <c r="Q14" s="310"/>
    </row>
    <row r="15" spans="2:17" ht="51" customHeight="1" x14ac:dyDescent="0.35">
      <c r="B15" s="113" t="s">
        <v>18</v>
      </c>
      <c r="C15" s="338" t="s">
        <v>19</v>
      </c>
      <c r="D15" s="338"/>
      <c r="E15" s="338"/>
      <c r="F15" s="338"/>
      <c r="G15" s="338"/>
      <c r="H15" s="338"/>
      <c r="I15" s="339"/>
      <c r="J15" s="285"/>
      <c r="K15" s="292"/>
      <c r="L15" s="293"/>
      <c r="M15" s="293"/>
      <c r="N15" s="293"/>
      <c r="O15" s="294"/>
      <c r="Q15" s="310"/>
    </row>
    <row r="16" spans="2:17" ht="226" customHeight="1" x14ac:dyDescent="0.35">
      <c r="B16" s="216" t="s">
        <v>20</v>
      </c>
      <c r="C16" s="208" t="s">
        <v>21</v>
      </c>
      <c r="D16" s="197">
        <v>13728.8833333333</v>
      </c>
      <c r="E16" s="206"/>
      <c r="F16" s="206"/>
      <c r="G16" s="200">
        <f t="shared" ref="G16:G29" si="0">SUM(D16:F16)</f>
        <v>13728.8833333333</v>
      </c>
      <c r="H16" s="198">
        <v>0.3</v>
      </c>
      <c r="I16" s="242" t="s">
        <v>22</v>
      </c>
      <c r="J16" s="286"/>
      <c r="K16" s="256" t="s">
        <v>23</v>
      </c>
      <c r="L16" s="253">
        <v>11994.839778390597</v>
      </c>
      <c r="M16" s="197">
        <f>D16-L16</f>
        <v>1734.0435549427038</v>
      </c>
      <c r="N16" s="205">
        <f>M16/D16</f>
        <v>0.12630623429747562</v>
      </c>
      <c r="O16" s="197"/>
      <c r="Q16" s="207">
        <v>9708.3830338165717</v>
      </c>
    </row>
    <row r="17" spans="1:18" ht="349.5" customHeight="1" x14ac:dyDescent="0.35">
      <c r="B17" s="216" t="s">
        <v>24</v>
      </c>
      <c r="C17" s="277" t="s">
        <v>25</v>
      </c>
      <c r="D17" s="197">
        <v>13625.55</v>
      </c>
      <c r="E17" s="199"/>
      <c r="F17" s="199"/>
      <c r="G17" s="200">
        <f t="shared" si="0"/>
        <v>13625.55</v>
      </c>
      <c r="H17" s="201">
        <v>0.7</v>
      </c>
      <c r="I17" s="243" t="s">
        <v>26</v>
      </c>
      <c r="J17" s="286"/>
      <c r="K17" s="256" t="s">
        <v>27</v>
      </c>
      <c r="L17" s="253">
        <v>20045.544999999998</v>
      </c>
      <c r="M17" s="197">
        <f t="shared" ref="M17:M29" si="1">D17-L17</f>
        <v>-6419.994999999999</v>
      </c>
      <c r="N17" s="205">
        <f t="shared" ref="N17:N30" si="2">M17/D17</f>
        <v>-0.47117327373940865</v>
      </c>
      <c r="O17" s="197"/>
      <c r="Q17" s="207">
        <v>18584.813063633159</v>
      </c>
    </row>
    <row r="18" spans="1:18" ht="294.75" customHeight="1" x14ac:dyDescent="0.35">
      <c r="B18" s="216" t="s">
        <v>28</v>
      </c>
      <c r="C18" s="221" t="s">
        <v>29</v>
      </c>
      <c r="D18" s="202">
        <v>11766.17</v>
      </c>
      <c r="E18" s="203"/>
      <c r="F18" s="203"/>
      <c r="G18" s="200">
        <f>SUM(D18:F18)</f>
        <v>11766.17</v>
      </c>
      <c r="H18" s="201">
        <v>0.4</v>
      </c>
      <c r="I18" s="244" t="s">
        <v>30</v>
      </c>
      <c r="J18" s="286"/>
      <c r="K18" s="257" t="s">
        <v>31</v>
      </c>
      <c r="L18" s="253">
        <v>8844.1047617217591</v>
      </c>
      <c r="M18" s="197">
        <f t="shared" si="1"/>
        <v>2922.0652382782409</v>
      </c>
      <c r="N18" s="205">
        <f t="shared" si="2"/>
        <v>0.24834463876335638</v>
      </c>
      <c r="O18" s="197"/>
      <c r="Q18" s="207">
        <v>8505.1578972437419</v>
      </c>
    </row>
    <row r="19" spans="1:18" ht="163.5" customHeight="1" x14ac:dyDescent="0.35">
      <c r="B19" s="216" t="s">
        <v>724</v>
      </c>
      <c r="C19" s="208" t="s">
        <v>32</v>
      </c>
      <c r="D19" s="197">
        <v>10625.55</v>
      </c>
      <c r="E19" s="25"/>
      <c r="F19" s="25"/>
      <c r="G19" s="146">
        <f t="shared" ref="G19" si="3">SUM(D19:F19)</f>
        <v>10625.55</v>
      </c>
      <c r="H19" s="198">
        <v>1</v>
      </c>
      <c r="I19" s="242" t="s">
        <v>33</v>
      </c>
      <c r="J19" s="287"/>
      <c r="K19" s="255" t="s">
        <v>34</v>
      </c>
      <c r="L19" s="253">
        <v>11312.567900763361</v>
      </c>
      <c r="M19" s="197">
        <f t="shared" si="1"/>
        <v>-687.01790076336147</v>
      </c>
      <c r="N19" s="205">
        <f t="shared" si="2"/>
        <v>-6.4657161348199529E-2</v>
      </c>
      <c r="O19" s="197"/>
      <c r="Q19" s="207">
        <v>7322.7826528740334</v>
      </c>
    </row>
    <row r="20" spans="1:18" ht="155" x14ac:dyDescent="0.35">
      <c r="B20" s="216" t="s">
        <v>725</v>
      </c>
      <c r="C20" s="208" t="s">
        <v>35</v>
      </c>
      <c r="D20" s="197">
        <v>9219.5033333333304</v>
      </c>
      <c r="E20" s="199"/>
      <c r="F20" s="199"/>
      <c r="G20" s="200">
        <f t="shared" ref="G20" si="4">SUM(D20:F20)</f>
        <v>9219.5033333333304</v>
      </c>
      <c r="H20" s="198">
        <v>0.4</v>
      </c>
      <c r="I20" s="242" t="s">
        <v>36</v>
      </c>
      <c r="J20" s="287"/>
      <c r="K20" s="256" t="s">
        <v>37</v>
      </c>
      <c r="L20" s="253">
        <v>8692.7519561875597</v>
      </c>
      <c r="M20" s="197">
        <f t="shared" si="1"/>
        <v>526.75137714577068</v>
      </c>
      <c r="N20" s="205">
        <f t="shared" si="2"/>
        <v>5.7134463549819298E-2</v>
      </c>
      <c r="O20" s="197"/>
      <c r="Q20" s="207">
        <v>8629.1633656797931</v>
      </c>
    </row>
    <row r="21" spans="1:18" ht="226.5" customHeight="1" x14ac:dyDescent="0.35">
      <c r="B21" s="216" t="s">
        <v>38</v>
      </c>
      <c r="C21" s="23" t="s">
        <v>39</v>
      </c>
      <c r="D21" s="203">
        <v>24466.17</v>
      </c>
      <c r="E21" s="203"/>
      <c r="F21" s="203"/>
      <c r="G21" s="200">
        <f t="shared" si="0"/>
        <v>24466.17</v>
      </c>
      <c r="H21" s="204">
        <v>0.4</v>
      </c>
      <c r="I21" s="245" t="s">
        <v>40</v>
      </c>
      <c r="J21" s="287"/>
      <c r="K21" s="256" t="s">
        <v>41</v>
      </c>
      <c r="L21" s="253">
        <v>18166.118597232951</v>
      </c>
      <c r="M21" s="197">
        <f t="shared" si="1"/>
        <v>6300.051402767047</v>
      </c>
      <c r="N21" s="205">
        <f t="shared" si="2"/>
        <v>0.25750051613174629</v>
      </c>
      <c r="O21" s="197"/>
      <c r="Q21" s="207">
        <v>18491.774170210228</v>
      </c>
    </row>
    <row r="22" spans="1:18" ht="405.75" customHeight="1" x14ac:dyDescent="0.35">
      <c r="B22" s="216" t="s">
        <v>42</v>
      </c>
      <c r="C22" s="219" t="s">
        <v>43</v>
      </c>
      <c r="D22" s="202">
        <v>31466.17</v>
      </c>
      <c r="E22" s="203"/>
      <c r="F22" s="203"/>
      <c r="G22" s="200">
        <f t="shared" si="0"/>
        <v>31466.17</v>
      </c>
      <c r="H22" s="201">
        <v>0.4</v>
      </c>
      <c r="I22" s="244" t="s">
        <v>44</v>
      </c>
      <c r="J22" s="287"/>
      <c r="K22" s="256" t="s">
        <v>45</v>
      </c>
      <c r="L22" s="253">
        <v>63854.473708685648</v>
      </c>
      <c r="M22" s="197">
        <f t="shared" si="1"/>
        <v>-32388.303708685649</v>
      </c>
      <c r="N22" s="205">
        <f t="shared" si="2"/>
        <v>-1.0293055592302989</v>
      </c>
      <c r="O22" s="197"/>
      <c r="Q22" s="207">
        <v>19500.029173409537</v>
      </c>
    </row>
    <row r="23" spans="1:18" ht="180.75" customHeight="1" x14ac:dyDescent="0.35">
      <c r="A23" s="50"/>
      <c r="B23" s="215" t="s">
        <v>46</v>
      </c>
      <c r="C23" s="209" t="s">
        <v>47</v>
      </c>
      <c r="D23" s="197">
        <v>32044.276666666701</v>
      </c>
      <c r="E23" s="206"/>
      <c r="F23" s="206"/>
      <c r="G23" s="200">
        <f t="shared" si="0"/>
        <v>32044.276666666701</v>
      </c>
      <c r="H23" s="205">
        <v>0.4</v>
      </c>
      <c r="I23" s="246" t="s">
        <v>48</v>
      </c>
      <c r="J23" s="288"/>
      <c r="K23" s="256" t="s">
        <v>49</v>
      </c>
      <c r="L23" s="253">
        <v>30321.173678139297</v>
      </c>
      <c r="M23" s="197">
        <f t="shared" si="1"/>
        <v>1723.1029885274038</v>
      </c>
      <c r="N23" s="205">
        <f t="shared" si="2"/>
        <v>5.3772566204305081E-2</v>
      </c>
      <c r="O23" s="197"/>
      <c r="Q23" s="207">
        <v>19604.799822545465</v>
      </c>
    </row>
    <row r="24" spans="1:18" ht="250.5" customHeight="1" x14ac:dyDescent="0.35">
      <c r="A24" s="50"/>
      <c r="B24" s="216" t="s">
        <v>50</v>
      </c>
      <c r="C24" s="209" t="s">
        <v>51</v>
      </c>
      <c r="D24" s="206">
        <v>23177.61</v>
      </c>
      <c r="E24" s="206"/>
      <c r="F24" s="206"/>
      <c r="G24" s="200">
        <f t="shared" si="0"/>
        <v>23177.61</v>
      </c>
      <c r="H24" s="205">
        <v>0.4</v>
      </c>
      <c r="I24" s="246" t="s">
        <v>52</v>
      </c>
      <c r="J24" s="288"/>
      <c r="K24" s="280" t="s">
        <v>714</v>
      </c>
      <c r="L24" s="253">
        <v>26637.3354428452</v>
      </c>
      <c r="M24" s="197">
        <f t="shared" si="1"/>
        <v>-3459.7254428451997</v>
      </c>
      <c r="N24" s="205">
        <f t="shared" si="2"/>
        <v>-0.14927015524228771</v>
      </c>
      <c r="O24" s="197"/>
      <c r="Q24" s="207">
        <v>19880.377827198397</v>
      </c>
    </row>
    <row r="25" spans="1:18" ht="174" x14ac:dyDescent="0.35">
      <c r="A25" s="50"/>
      <c r="B25" s="216" t="s">
        <v>53</v>
      </c>
      <c r="C25" s="209" t="s">
        <v>54</v>
      </c>
      <c r="D25" s="206">
        <v>24244.276666666672</v>
      </c>
      <c r="E25" s="206"/>
      <c r="F25" s="206"/>
      <c r="G25" s="200">
        <f t="shared" si="0"/>
        <v>24244.276666666672</v>
      </c>
      <c r="H25" s="205">
        <v>0.4</v>
      </c>
      <c r="I25" s="246" t="s">
        <v>55</v>
      </c>
      <c r="J25" s="288"/>
      <c r="K25" s="281" t="s">
        <v>715</v>
      </c>
      <c r="L25" s="253">
        <v>27257.927954317871</v>
      </c>
      <c r="M25" s="197">
        <f t="shared" si="1"/>
        <v>-3013.6512876511988</v>
      </c>
      <c r="N25" s="205">
        <f t="shared" si="2"/>
        <v>-0.12430361726545762</v>
      </c>
      <c r="O25" s="197"/>
      <c r="Q25" s="207">
        <v>22449.189974367055</v>
      </c>
    </row>
    <row r="26" spans="1:18" ht="93" x14ac:dyDescent="0.35">
      <c r="A26" s="50"/>
      <c r="B26" s="216" t="s">
        <v>56</v>
      </c>
      <c r="C26" s="219" t="s">
        <v>57</v>
      </c>
      <c r="D26" s="202">
        <v>11766.17</v>
      </c>
      <c r="E26" s="203"/>
      <c r="F26" s="203"/>
      <c r="G26" s="200">
        <f t="shared" si="0"/>
        <v>11766.17</v>
      </c>
      <c r="H26" s="201">
        <v>0.4</v>
      </c>
      <c r="I26" s="244" t="s">
        <v>58</v>
      </c>
      <c r="J26" s="286"/>
      <c r="K26" s="281" t="s">
        <v>59</v>
      </c>
      <c r="L26" s="253">
        <v>11546.00330130669</v>
      </c>
      <c r="M26" s="197">
        <f t="shared" si="1"/>
        <v>220.16669869331054</v>
      </c>
      <c r="N26" s="205">
        <f t="shared" si="2"/>
        <v>1.8711840700356235E-2</v>
      </c>
      <c r="O26" s="197"/>
      <c r="Q26" s="207">
        <v>11482.414710798934</v>
      </c>
    </row>
    <row r="27" spans="1:18" ht="124" x14ac:dyDescent="0.35">
      <c r="A27" s="50"/>
      <c r="B27" s="217" t="s">
        <v>60</v>
      </c>
      <c r="C27" s="221" t="s">
        <v>61</v>
      </c>
      <c r="D27" s="202">
        <v>15072.83666666667</v>
      </c>
      <c r="E27" s="203"/>
      <c r="F27" s="203"/>
      <c r="G27" s="200">
        <f t="shared" si="0"/>
        <v>15072.83666666667</v>
      </c>
      <c r="H27" s="201">
        <v>0.4</v>
      </c>
      <c r="I27" s="244" t="s">
        <v>62</v>
      </c>
      <c r="J27" s="286"/>
      <c r="K27" s="256" t="s">
        <v>63</v>
      </c>
      <c r="L27" s="253">
        <v>7128.8780130668792</v>
      </c>
      <c r="M27" s="197">
        <f t="shared" si="1"/>
        <v>7943.9586535997905</v>
      </c>
      <c r="N27" s="205">
        <f t="shared" si="2"/>
        <v>0.52703806385481</v>
      </c>
      <c r="O27" s="197"/>
      <c r="Q27" s="207">
        <v>6604.1057177166886</v>
      </c>
    </row>
    <row r="28" spans="1:18" ht="201.5" x14ac:dyDescent="0.35">
      <c r="A28" s="50"/>
      <c r="B28" s="217" t="s">
        <v>64</v>
      </c>
      <c r="C28" s="275" t="s">
        <v>65</v>
      </c>
      <c r="D28" s="206">
        <v>18457.61</v>
      </c>
      <c r="E28" s="199"/>
      <c r="F28" s="199"/>
      <c r="G28" s="200">
        <f t="shared" si="0"/>
        <v>18457.61</v>
      </c>
      <c r="H28" s="204">
        <v>0.5</v>
      </c>
      <c r="I28" s="247" t="s">
        <v>66</v>
      </c>
      <c r="J28" s="288"/>
      <c r="K28" s="258" t="s">
        <v>67</v>
      </c>
      <c r="L28" s="253">
        <v>21708.598582186052</v>
      </c>
      <c r="M28" s="197">
        <f t="shared" si="1"/>
        <v>-3250.9885821860516</v>
      </c>
      <c r="N28" s="205">
        <f t="shared" si="2"/>
        <v>-0.17613269443801507</v>
      </c>
      <c r="O28" s="197"/>
      <c r="Q28" s="207">
        <v>15607.552566390354</v>
      </c>
    </row>
    <row r="29" spans="1:18" ht="201.5" x14ac:dyDescent="0.35">
      <c r="A29" s="50"/>
      <c r="B29" s="218" t="s">
        <v>68</v>
      </c>
      <c r="C29" s="278" t="s">
        <v>69</v>
      </c>
      <c r="D29" s="207">
        <v>11279.50333333333</v>
      </c>
      <c r="E29" s="199"/>
      <c r="F29" s="199"/>
      <c r="G29" s="200">
        <f t="shared" si="0"/>
        <v>11279.50333333333</v>
      </c>
      <c r="H29" s="201">
        <v>1</v>
      </c>
      <c r="I29" s="243" t="s">
        <v>70</v>
      </c>
      <c r="J29" s="286"/>
      <c r="K29" s="256" t="s">
        <v>71</v>
      </c>
      <c r="L29" s="253">
        <v>7082.7596425826359</v>
      </c>
      <c r="M29" s="197">
        <f t="shared" si="1"/>
        <v>4196.7436907506944</v>
      </c>
      <c r="N29" s="205">
        <f t="shared" si="2"/>
        <v>0.3720681280662797</v>
      </c>
      <c r="O29" s="197"/>
      <c r="Q29" s="207">
        <v>6765.5200144115388</v>
      </c>
    </row>
    <row r="30" spans="1:18" ht="23.5" customHeight="1" x14ac:dyDescent="0.35">
      <c r="A30" s="50"/>
      <c r="C30" s="113" t="s">
        <v>72</v>
      </c>
      <c r="D30" s="26">
        <f>SUM(D16:D29)</f>
        <v>250940.28</v>
      </c>
      <c r="E30" s="26">
        <f>SUM(E16:E29)</f>
        <v>0</v>
      </c>
      <c r="F30" s="26">
        <f>SUM(F16:F29)</f>
        <v>0</v>
      </c>
      <c r="G30" s="26">
        <f>SUM(G16:G29)</f>
        <v>250940.28</v>
      </c>
      <c r="H30" s="131">
        <f>(H16*G16)+(H17*G17)+(H18*G18)+(H19*G19)+(H20*G20)+(H21*G21)+(H22*G22)+(G23*H23)+(G24*H24)+(G25*H25)+(G26*H26)+(G27*H27)+(G28*H28)+(H29*G29)</f>
        <v>118079.68166666664</v>
      </c>
      <c r="I30" s="248"/>
      <c r="J30" s="289"/>
      <c r="K30" s="255"/>
      <c r="L30" s="254">
        <f>SUM(L16:L29)</f>
        <v>274593.07831742644</v>
      </c>
      <c r="M30" s="26">
        <f>SUM(M16:M29)</f>
        <v>-23652.798317426495</v>
      </c>
      <c r="N30" s="233">
        <f t="shared" si="2"/>
        <v>-9.425668257573673E-2</v>
      </c>
      <c r="O30" s="26">
        <f>(L16*H16)+(L17*H17)+(L18*H18)+(L19*H19)+(L20*H20)+(L21*H21)+(L22*H22)+(L23*H23)+(L24*H24)+(L25*H25)+(L26*H26)+(L27*H27)+(L28*H28)+(L29*H29)</f>
        <v>127859.46723335776</v>
      </c>
      <c r="Q30" s="308">
        <f>SUM(Q16:Q29)</f>
        <v>193136.06399029552</v>
      </c>
      <c r="R30" s="301">
        <f>(Q16*H16)+(Q17*H17)+(Q18*H18)+(Q19*H19)+(Q20*H20)+(Q21*H21)+(Q22*H22)+(Q23*H23)+(Q24*H24)+(Q25*H25)+(Q26*H26)+(Q27*H27)+(Q28*H28)+(Q29*H29)</f>
        <v>91872.768068836886</v>
      </c>
    </row>
    <row r="31" spans="1:18" ht="51" customHeight="1" x14ac:dyDescent="0.35">
      <c r="A31" s="50"/>
      <c r="B31" s="113" t="s">
        <v>73</v>
      </c>
      <c r="C31" s="336" t="s">
        <v>74</v>
      </c>
      <c r="D31" s="336"/>
      <c r="E31" s="336"/>
      <c r="F31" s="336"/>
      <c r="G31" s="336"/>
      <c r="H31" s="336"/>
      <c r="I31" s="337"/>
      <c r="J31" s="285"/>
      <c r="K31" s="255"/>
      <c r="Q31" s="310"/>
    </row>
    <row r="32" spans="1:18" ht="201.5" x14ac:dyDescent="0.35">
      <c r="A32" s="50"/>
      <c r="B32" s="216" t="s">
        <v>75</v>
      </c>
      <c r="C32" s="23" t="s">
        <v>76</v>
      </c>
      <c r="D32" s="206">
        <f>154000+13483.94+2573.67</f>
        <v>170057.61000000002</v>
      </c>
      <c r="E32" s="203"/>
      <c r="F32" s="203"/>
      <c r="G32" s="200">
        <f t="shared" ref="G32:G33" si="5">SUM(D32:F32)</f>
        <v>170057.61000000002</v>
      </c>
      <c r="H32" s="204">
        <v>0.35</v>
      </c>
      <c r="I32" s="245" t="s">
        <v>77</v>
      </c>
      <c r="J32" s="286"/>
      <c r="K32" s="256" t="s">
        <v>78</v>
      </c>
      <c r="L32" s="253">
        <v>157625.54500000001</v>
      </c>
      <c r="M32" s="197">
        <f t="shared" ref="M32:M33" si="6">D32-L32</f>
        <v>12432.065000000002</v>
      </c>
      <c r="N32" s="205">
        <f t="shared" ref="N32:N33" si="7">M32/D32</f>
        <v>7.3105020116418201E-2</v>
      </c>
      <c r="O32" s="197"/>
      <c r="Q32" s="207">
        <v>45021.138472525403</v>
      </c>
    </row>
    <row r="33" spans="1:18" ht="337.5" customHeight="1" x14ac:dyDescent="0.35">
      <c r="A33" s="50"/>
      <c r="B33" s="216" t="s">
        <v>79</v>
      </c>
      <c r="C33" s="222" t="s">
        <v>80</v>
      </c>
      <c r="D33" s="197">
        <f>8440+2573.67+1051.88</f>
        <v>12065.55</v>
      </c>
      <c r="E33" s="203"/>
      <c r="F33" s="203"/>
      <c r="G33" s="200">
        <f t="shared" si="5"/>
        <v>12065.55</v>
      </c>
      <c r="H33" s="201">
        <v>0.4</v>
      </c>
      <c r="I33" s="244" t="s">
        <v>81</v>
      </c>
      <c r="J33" s="286"/>
      <c r="K33" s="256" t="s">
        <v>82</v>
      </c>
      <c r="L33" s="253">
        <v>8875.5450000000001</v>
      </c>
      <c r="M33" s="197">
        <f t="shared" si="6"/>
        <v>3190.0049999999992</v>
      </c>
      <c r="N33" s="205">
        <f t="shared" si="7"/>
        <v>0.2643895222347924</v>
      </c>
      <c r="O33" s="197"/>
      <c r="Q33" s="207">
        <v>3147.0555518714636</v>
      </c>
    </row>
    <row r="34" spans="1:18" ht="15.5" x14ac:dyDescent="0.35">
      <c r="A34" s="50"/>
      <c r="B34" s="191" t="s">
        <v>83</v>
      </c>
      <c r="C34" s="23"/>
      <c r="D34" s="24"/>
      <c r="E34" s="24"/>
      <c r="F34" s="24"/>
      <c r="G34" s="146">
        <f t="shared" ref="G34:G39" si="8">D34</f>
        <v>0</v>
      </c>
      <c r="H34" s="142"/>
      <c r="I34" s="249"/>
      <c r="J34" s="290"/>
      <c r="K34" s="255"/>
      <c r="L34" s="253"/>
      <c r="M34" s="197"/>
      <c r="N34" s="205"/>
      <c r="O34" s="197"/>
      <c r="Q34" s="207"/>
    </row>
    <row r="35" spans="1:18" ht="15.5" x14ac:dyDescent="0.35">
      <c r="A35" s="50"/>
      <c r="B35" s="191" t="s">
        <v>84</v>
      </c>
      <c r="C35" s="23"/>
      <c r="D35" s="24"/>
      <c r="E35" s="24"/>
      <c r="F35" s="24"/>
      <c r="G35" s="146">
        <f t="shared" si="8"/>
        <v>0</v>
      </c>
      <c r="H35" s="142"/>
      <c r="I35" s="249"/>
      <c r="J35" s="290"/>
      <c r="K35" s="255"/>
      <c r="L35" s="253"/>
      <c r="M35" s="197"/>
      <c r="N35" s="205"/>
      <c r="O35" s="197"/>
      <c r="Q35" s="207"/>
    </row>
    <row r="36" spans="1:18" ht="15.5" x14ac:dyDescent="0.35">
      <c r="A36" s="50"/>
      <c r="B36" s="191" t="s">
        <v>85</v>
      </c>
      <c r="C36" s="23"/>
      <c r="D36" s="24"/>
      <c r="E36" s="24"/>
      <c r="F36" s="24"/>
      <c r="G36" s="146">
        <f t="shared" si="8"/>
        <v>0</v>
      </c>
      <c r="H36" s="142"/>
      <c r="I36" s="249"/>
      <c r="J36" s="290"/>
      <c r="K36" s="255"/>
      <c r="L36" s="253"/>
      <c r="M36" s="197"/>
      <c r="N36" s="205"/>
      <c r="O36" s="197"/>
      <c r="Q36" s="207"/>
    </row>
    <row r="37" spans="1:18" ht="15.5" x14ac:dyDescent="0.35">
      <c r="A37" s="50"/>
      <c r="B37" s="191" t="s">
        <v>86</v>
      </c>
      <c r="C37" s="23"/>
      <c r="D37" s="24"/>
      <c r="E37" s="24"/>
      <c r="F37" s="24"/>
      <c r="G37" s="146">
        <f t="shared" si="8"/>
        <v>0</v>
      </c>
      <c r="H37" s="142"/>
      <c r="I37" s="249"/>
      <c r="J37" s="290"/>
      <c r="K37" s="255"/>
      <c r="L37" s="253"/>
      <c r="M37" s="197"/>
      <c r="N37" s="205"/>
      <c r="O37" s="197"/>
      <c r="Q37" s="207"/>
    </row>
    <row r="38" spans="1:18" ht="15.5" x14ac:dyDescent="0.35">
      <c r="A38" s="50"/>
      <c r="B38" s="191" t="s">
        <v>87</v>
      </c>
      <c r="C38" s="276"/>
      <c r="D38" s="25"/>
      <c r="E38" s="25"/>
      <c r="F38" s="25"/>
      <c r="G38" s="146">
        <f t="shared" si="8"/>
        <v>0</v>
      </c>
      <c r="H38" s="143"/>
      <c r="I38" s="248"/>
      <c r="J38" s="290"/>
      <c r="K38" s="255"/>
      <c r="L38" s="253"/>
      <c r="M38" s="197"/>
      <c r="N38" s="205"/>
      <c r="O38" s="197"/>
      <c r="Q38" s="207"/>
    </row>
    <row r="39" spans="1:18" ht="15.5" x14ac:dyDescent="0.35">
      <c r="A39" s="50"/>
      <c r="B39" s="191" t="s">
        <v>88</v>
      </c>
      <c r="C39" s="276"/>
      <c r="D39" s="25"/>
      <c r="E39" s="25"/>
      <c r="F39" s="25"/>
      <c r="G39" s="146">
        <f t="shared" si="8"/>
        <v>0</v>
      </c>
      <c r="H39" s="143"/>
      <c r="I39" s="248"/>
      <c r="J39" s="290"/>
      <c r="K39" s="255"/>
      <c r="L39" s="253"/>
      <c r="M39" s="197"/>
      <c r="N39" s="205"/>
      <c r="O39" s="197"/>
      <c r="Q39" s="207"/>
    </row>
    <row r="40" spans="1:18" ht="15.5" x14ac:dyDescent="0.35">
      <c r="A40" s="50"/>
      <c r="C40" s="113" t="s">
        <v>72</v>
      </c>
      <c r="D40" s="29">
        <f>SUM(D32:D39)</f>
        <v>182123.16</v>
      </c>
      <c r="E40" s="29">
        <f t="shared" ref="E40:G40" si="9">SUM(E32:E39)</f>
        <v>0</v>
      </c>
      <c r="F40" s="29">
        <f t="shared" si="9"/>
        <v>0</v>
      </c>
      <c r="G40" s="29">
        <f t="shared" si="9"/>
        <v>182123.16</v>
      </c>
      <c r="H40" s="131">
        <f>(H32*G32)+(H33*G33)+(H34*G34)+(H35*G35)+(H36*G36)+(H37*G37)+(H38*G38)+(H39*G39)</f>
        <v>64346.383500000004</v>
      </c>
      <c r="I40" s="248"/>
      <c r="J40" s="289"/>
      <c r="K40" s="255"/>
      <c r="L40" s="254">
        <f>SUM(L32:L39)</f>
        <v>166501.09000000003</v>
      </c>
      <c r="M40" s="26">
        <f>SUM(M32:M39)</f>
        <v>15622.070000000002</v>
      </c>
      <c r="N40" s="233">
        <f>M40/D40</f>
        <v>8.5777503531126967E-2</v>
      </c>
      <c r="O40" s="26">
        <f>(L32*H32)+(L33*H33)+(L34*H34)+(L35*H35)+(L36*H36)+(L37*H37)+(L38*H38)+(L39*H39)</f>
        <v>58719.158750000002</v>
      </c>
      <c r="Q40" s="308">
        <f>SUM(Q32:Q39)</f>
        <v>48168.194024396864</v>
      </c>
      <c r="R40" s="301">
        <f>(Q32*H32)+(Q33*H33)+(Q34*H34)+(Q35*H35)+(Q36*H36)+(Q37*H37)+(Q38*H38)+(Q39*H39)</f>
        <v>17016.220686132478</v>
      </c>
    </row>
    <row r="41" spans="1:18" ht="51" customHeight="1" x14ac:dyDescent="0.35">
      <c r="A41" s="50"/>
      <c r="B41" s="113" t="s">
        <v>89</v>
      </c>
      <c r="C41" s="323"/>
      <c r="D41" s="323"/>
      <c r="E41" s="323"/>
      <c r="F41" s="323"/>
      <c r="G41" s="323"/>
      <c r="H41" s="323"/>
      <c r="I41" s="324"/>
      <c r="J41" s="285"/>
      <c r="K41" s="255"/>
    </row>
    <row r="42" spans="1:18" ht="15.5" x14ac:dyDescent="0.35">
      <c r="A42" s="50"/>
      <c r="B42" s="191" t="s">
        <v>90</v>
      </c>
      <c r="C42" s="221"/>
      <c r="D42" s="202"/>
      <c r="E42" s="206"/>
      <c r="F42" s="206"/>
      <c r="G42" s="200"/>
      <c r="H42" s="201"/>
      <c r="I42" s="244"/>
      <c r="J42" s="290"/>
      <c r="K42" s="255"/>
    </row>
    <row r="43" spans="1:18" ht="15.5" x14ac:dyDescent="0.35">
      <c r="A43" s="50"/>
      <c r="B43" s="191" t="s">
        <v>91</v>
      </c>
      <c r="C43" s="23"/>
      <c r="D43" s="197"/>
      <c r="E43" s="206"/>
      <c r="F43" s="206"/>
      <c r="G43" s="200"/>
      <c r="H43" s="198"/>
      <c r="I43" s="249"/>
      <c r="J43" s="290"/>
      <c r="K43" s="255"/>
    </row>
    <row r="44" spans="1:18" ht="15.5" x14ac:dyDescent="0.35">
      <c r="A44" s="50"/>
      <c r="B44" s="191" t="s">
        <v>92</v>
      </c>
      <c r="C44" s="23"/>
      <c r="D44" s="197"/>
      <c r="E44" s="312"/>
      <c r="F44" s="312"/>
      <c r="G44" s="313"/>
      <c r="H44" s="198"/>
      <c r="I44" s="249"/>
      <c r="J44" s="290"/>
      <c r="K44" s="255"/>
    </row>
    <row r="45" spans="1:18" ht="15.5" x14ac:dyDescent="0.35">
      <c r="A45" s="50"/>
      <c r="B45" s="191" t="s">
        <v>93</v>
      </c>
      <c r="C45" s="23"/>
      <c r="D45" s="206"/>
      <c r="E45" s="206"/>
      <c r="F45" s="206"/>
      <c r="G45" s="200"/>
      <c r="H45" s="205"/>
      <c r="I45" s="249"/>
      <c r="J45" s="290"/>
      <c r="K45" s="255"/>
    </row>
    <row r="46" spans="1:18" s="50" customFormat="1" ht="15.5" x14ac:dyDescent="0.35">
      <c r="B46" s="191" t="s">
        <v>94</v>
      </c>
      <c r="C46" s="23"/>
      <c r="D46" s="206"/>
      <c r="E46" s="203"/>
      <c r="F46" s="203"/>
      <c r="G46" s="200"/>
      <c r="H46" s="205"/>
      <c r="I46" s="249"/>
      <c r="J46" s="290"/>
      <c r="K46" s="261"/>
    </row>
    <row r="47" spans="1:18" s="50" customFormat="1" ht="15.5" x14ac:dyDescent="0.35">
      <c r="B47" s="191" t="s">
        <v>95</v>
      </c>
      <c r="C47" s="23"/>
      <c r="D47" s="206"/>
      <c r="E47" s="203"/>
      <c r="F47" s="203"/>
      <c r="G47" s="200"/>
      <c r="H47" s="205"/>
      <c r="I47" s="249"/>
      <c r="J47" s="290"/>
      <c r="K47" s="261"/>
    </row>
    <row r="48" spans="1:18" s="50" customFormat="1" ht="15.5" x14ac:dyDescent="0.35">
      <c r="A48" s="49"/>
      <c r="B48" s="191" t="s">
        <v>96</v>
      </c>
      <c r="C48" s="276"/>
      <c r="D48" s="206"/>
      <c r="E48" s="199"/>
      <c r="F48" s="199"/>
      <c r="G48" s="200"/>
      <c r="H48" s="205"/>
      <c r="I48" s="248"/>
      <c r="J48" s="290"/>
      <c r="K48" s="261"/>
    </row>
    <row r="49" spans="1:17" ht="15.5" x14ac:dyDescent="0.35">
      <c r="B49" s="191" t="s">
        <v>97</v>
      </c>
      <c r="C49" s="276"/>
      <c r="D49" s="25"/>
      <c r="E49" s="25"/>
      <c r="F49" s="25"/>
      <c r="G49" s="146">
        <f t="shared" ref="G49" si="10">D49</f>
        <v>0</v>
      </c>
      <c r="H49" s="143"/>
      <c r="I49" s="248"/>
      <c r="J49" s="290"/>
      <c r="K49" s="255"/>
    </row>
    <row r="50" spans="1:17" ht="15.5" x14ac:dyDescent="0.35">
      <c r="C50" s="113" t="s">
        <v>72</v>
      </c>
      <c r="D50" s="29">
        <f>SUM(D42:D49)</f>
        <v>0</v>
      </c>
      <c r="E50" s="29">
        <f>SUM(E42:E49)</f>
        <v>0</v>
      </c>
      <c r="F50" s="29">
        <f>SUM(F42:F49)</f>
        <v>0</v>
      </c>
      <c r="G50" s="29">
        <f>SUM(G42:G49)</f>
        <v>0</v>
      </c>
      <c r="H50" s="131">
        <f>(H42*G42)+(H43*G43)+(H44*G44)+(H45*G45)+(H46*G46)+(H47*G47)+(H48*G48)+(H49*G49)</f>
        <v>0</v>
      </c>
      <c r="I50" s="248"/>
      <c r="J50" s="289"/>
      <c r="K50" s="255"/>
    </row>
    <row r="51" spans="1:17" ht="51" customHeight="1" x14ac:dyDescent="0.35">
      <c r="B51" s="113" t="s">
        <v>98</v>
      </c>
      <c r="C51" s="323"/>
      <c r="D51" s="323"/>
      <c r="E51" s="323"/>
      <c r="F51" s="323"/>
      <c r="G51" s="323"/>
      <c r="H51" s="323"/>
      <c r="I51" s="324"/>
      <c r="J51" s="285"/>
      <c r="K51" s="255"/>
    </row>
    <row r="52" spans="1:17" ht="15.5" x14ac:dyDescent="0.35">
      <c r="B52" s="191" t="s">
        <v>99</v>
      </c>
      <c r="C52" s="23"/>
      <c r="D52" s="24"/>
      <c r="E52" s="24"/>
      <c r="F52" s="24"/>
      <c r="G52" s="146">
        <f>D52</f>
        <v>0</v>
      </c>
      <c r="H52" s="142"/>
      <c r="I52" s="249"/>
      <c r="J52" s="290"/>
      <c r="K52" s="255"/>
    </row>
    <row r="53" spans="1:17" ht="15.5" x14ac:dyDescent="0.35">
      <c r="B53" s="191" t="s">
        <v>100</v>
      </c>
      <c r="C53" s="23"/>
      <c r="D53" s="24"/>
      <c r="E53" s="24"/>
      <c r="F53" s="24"/>
      <c r="G53" s="146">
        <f t="shared" ref="G53:G59" si="11">D53</f>
        <v>0</v>
      </c>
      <c r="H53" s="142"/>
      <c r="I53" s="249"/>
      <c r="J53" s="290"/>
      <c r="K53" s="255"/>
    </row>
    <row r="54" spans="1:17" ht="15.5" x14ac:dyDescent="0.35">
      <c r="B54" s="191" t="s">
        <v>101</v>
      </c>
      <c r="C54" s="23"/>
      <c r="D54" s="24"/>
      <c r="E54" s="24"/>
      <c r="F54" s="24"/>
      <c r="G54" s="146">
        <f t="shared" si="11"/>
        <v>0</v>
      </c>
      <c r="H54" s="142"/>
      <c r="I54" s="249"/>
      <c r="J54" s="290"/>
      <c r="K54" s="255"/>
    </row>
    <row r="55" spans="1:17" ht="15.5" x14ac:dyDescent="0.35">
      <c r="B55" s="191" t="s">
        <v>102</v>
      </c>
      <c r="C55" s="23"/>
      <c r="D55" s="24"/>
      <c r="E55" s="24"/>
      <c r="F55" s="24"/>
      <c r="G55" s="146">
        <f t="shared" si="11"/>
        <v>0</v>
      </c>
      <c r="H55" s="142"/>
      <c r="I55" s="249"/>
      <c r="J55" s="290"/>
      <c r="K55" s="255"/>
    </row>
    <row r="56" spans="1:17" ht="15.5" x14ac:dyDescent="0.35">
      <c r="B56" s="191" t="s">
        <v>103</v>
      </c>
      <c r="C56" s="23"/>
      <c r="D56" s="24"/>
      <c r="E56" s="24"/>
      <c r="F56" s="24"/>
      <c r="G56" s="146">
        <f t="shared" si="11"/>
        <v>0</v>
      </c>
      <c r="H56" s="142"/>
      <c r="I56" s="249"/>
      <c r="J56" s="290"/>
      <c r="K56" s="255"/>
    </row>
    <row r="57" spans="1:17" ht="15.5" x14ac:dyDescent="0.35">
      <c r="A57" s="50"/>
      <c r="B57" s="191" t="s">
        <v>104</v>
      </c>
      <c r="C57" s="23"/>
      <c r="D57" s="24"/>
      <c r="E57" s="24"/>
      <c r="F57" s="24"/>
      <c r="G57" s="146">
        <f t="shared" si="11"/>
        <v>0</v>
      </c>
      <c r="H57" s="142"/>
      <c r="I57" s="249"/>
      <c r="J57" s="290"/>
      <c r="K57" s="255"/>
    </row>
    <row r="58" spans="1:17" s="50" customFormat="1" ht="15.5" x14ac:dyDescent="0.35">
      <c r="A58" s="49"/>
      <c r="B58" s="191" t="s">
        <v>105</v>
      </c>
      <c r="C58" s="276"/>
      <c r="D58" s="25"/>
      <c r="E58" s="25"/>
      <c r="F58" s="25"/>
      <c r="G58" s="146">
        <f t="shared" si="11"/>
        <v>0</v>
      </c>
      <c r="H58" s="143"/>
      <c r="I58" s="248"/>
      <c r="J58" s="290"/>
      <c r="K58" s="261"/>
    </row>
    <row r="59" spans="1:17" ht="15.5" x14ac:dyDescent="0.35">
      <c r="B59" s="191" t="s">
        <v>106</v>
      </c>
      <c r="C59" s="276"/>
      <c r="D59" s="25"/>
      <c r="E59" s="25"/>
      <c r="F59" s="25"/>
      <c r="G59" s="146">
        <f t="shared" si="11"/>
        <v>0</v>
      </c>
      <c r="H59" s="143"/>
      <c r="I59" s="248"/>
      <c r="J59" s="290"/>
      <c r="K59" s="255"/>
    </row>
    <row r="60" spans="1:17" ht="15.5" x14ac:dyDescent="0.35">
      <c r="C60" s="113" t="s">
        <v>72</v>
      </c>
      <c r="D60" s="26">
        <f>SUM(D52:D59)</f>
        <v>0</v>
      </c>
      <c r="E60" s="26">
        <f t="shared" ref="E60:G60" si="12">SUM(E52:E59)</f>
        <v>0</v>
      </c>
      <c r="F60" s="26">
        <f t="shared" si="12"/>
        <v>0</v>
      </c>
      <c r="G60" s="26">
        <f t="shared" si="12"/>
        <v>0</v>
      </c>
      <c r="H60" s="131">
        <f>(H52*G52)+(H53*G53)+(H54*G54)+(H55*G55)+(H56*G56)+(H57*G57)+(H58*G58)+(H59*G59)</f>
        <v>0</v>
      </c>
      <c r="I60" s="248"/>
      <c r="J60" s="289"/>
      <c r="K60" s="255"/>
    </row>
    <row r="61" spans="1:17" ht="15.5" x14ac:dyDescent="0.35">
      <c r="B61" s="17"/>
      <c r="C61" s="18"/>
      <c r="D61" s="16"/>
      <c r="E61" s="16"/>
      <c r="F61" s="16"/>
      <c r="G61" s="16"/>
      <c r="H61" s="16"/>
      <c r="I61" s="16"/>
      <c r="J61" s="286"/>
      <c r="K61" s="255"/>
    </row>
    <row r="62" spans="1:17" ht="51" customHeight="1" x14ac:dyDescent="0.35">
      <c r="B62" s="113" t="s">
        <v>107</v>
      </c>
      <c r="C62" s="342" t="s">
        <v>108</v>
      </c>
      <c r="D62" s="342"/>
      <c r="E62" s="342"/>
      <c r="F62" s="342"/>
      <c r="G62" s="342"/>
      <c r="H62" s="342"/>
      <c r="I62" s="343"/>
      <c r="J62" s="284"/>
      <c r="K62" s="255"/>
    </row>
    <row r="63" spans="1:17" ht="51" customHeight="1" x14ac:dyDescent="0.35">
      <c r="B63" s="113" t="s">
        <v>109</v>
      </c>
      <c r="C63" s="336" t="s">
        <v>110</v>
      </c>
      <c r="D63" s="336"/>
      <c r="E63" s="336"/>
      <c r="F63" s="336"/>
      <c r="G63" s="336"/>
      <c r="H63" s="336"/>
      <c r="I63" s="337"/>
      <c r="J63" s="285"/>
      <c r="K63" s="255"/>
    </row>
    <row r="64" spans="1:17" ht="181.5" customHeight="1" x14ac:dyDescent="0.35">
      <c r="B64" s="216" t="s">
        <v>111</v>
      </c>
      <c r="C64" s="23" t="s">
        <v>112</v>
      </c>
      <c r="D64" s="203">
        <v>33683.67</v>
      </c>
      <c r="E64" s="203"/>
      <c r="F64" s="203"/>
      <c r="G64" s="200">
        <f t="shared" ref="G64:G66" si="13">SUM(D64:F64)</f>
        <v>33683.67</v>
      </c>
      <c r="H64" s="204">
        <v>0.4</v>
      </c>
      <c r="I64" s="245" t="s">
        <v>113</v>
      </c>
      <c r="J64" s="290"/>
      <c r="K64" s="255" t="s">
        <v>114</v>
      </c>
      <c r="L64" s="253">
        <v>29636.768805473534</v>
      </c>
      <c r="M64" s="197">
        <f t="shared" ref="M64:M70" si="14">D64-L64</f>
        <v>4046.9011945264647</v>
      </c>
      <c r="N64" s="205">
        <f t="shared" ref="N64:N70" si="15">M64/D64</f>
        <v>0.12014430715318328</v>
      </c>
      <c r="O64" s="197"/>
      <c r="Q64" s="207">
        <v>29281.670059830001</v>
      </c>
    </row>
    <row r="65" spans="1:18" ht="217.5" x14ac:dyDescent="0.35">
      <c r="B65" s="216" t="s">
        <v>115</v>
      </c>
      <c r="C65" s="208" t="s">
        <v>116</v>
      </c>
      <c r="D65" s="197">
        <v>16946.169999999998</v>
      </c>
      <c r="E65" s="206"/>
      <c r="F65" s="206"/>
      <c r="G65" s="200">
        <f t="shared" si="13"/>
        <v>16946.169999999998</v>
      </c>
      <c r="H65" s="198">
        <v>0.3</v>
      </c>
      <c r="I65" s="242" t="s">
        <v>117</v>
      </c>
      <c r="J65" s="290"/>
      <c r="K65" s="256" t="s">
        <v>118</v>
      </c>
      <c r="L65" s="253">
        <v>6667.6943082244497</v>
      </c>
      <c r="M65" s="197">
        <f t="shared" si="14"/>
        <v>10278.475691775548</v>
      </c>
      <c r="N65" s="205">
        <f t="shared" si="15"/>
        <v>0.60653679809511818</v>
      </c>
      <c r="O65" s="197"/>
      <c r="Q65" s="207">
        <v>6604.1057177166886</v>
      </c>
    </row>
    <row r="66" spans="1:18" ht="217.5" x14ac:dyDescent="0.35">
      <c r="B66" s="216" t="s">
        <v>119</v>
      </c>
      <c r="C66" s="208" t="s">
        <v>120</v>
      </c>
      <c r="D66" s="197">
        <v>21262.943333333344</v>
      </c>
      <c r="E66" s="314"/>
      <c r="F66" s="314"/>
      <c r="G66" s="315">
        <f t="shared" si="13"/>
        <v>21262.943333333344</v>
      </c>
      <c r="H66" s="198">
        <v>0.3</v>
      </c>
      <c r="I66" s="242" t="s">
        <v>121</v>
      </c>
      <c r="J66" s="290"/>
      <c r="K66" s="256" t="s">
        <v>122</v>
      </c>
      <c r="L66" s="253">
        <v>26745.291325198137</v>
      </c>
      <c r="M66" s="197">
        <f t="shared" si="14"/>
        <v>-5482.3479918647936</v>
      </c>
      <c r="N66" s="205">
        <f t="shared" si="15"/>
        <v>-0.25783579939613838</v>
      </c>
      <c r="O66" s="197"/>
      <c r="Q66" s="207">
        <v>19026.938296300759</v>
      </c>
    </row>
    <row r="67" spans="1:18" ht="203" x14ac:dyDescent="0.35">
      <c r="B67" s="216" t="s">
        <v>123</v>
      </c>
      <c r="C67" s="209" t="s">
        <v>124</v>
      </c>
      <c r="D67" s="206">
        <v>46389.07</v>
      </c>
      <c r="E67" s="199"/>
      <c r="F67" s="199"/>
      <c r="G67" s="200">
        <f t="shared" ref="G67:G70" si="16">SUM(D67:F67)</f>
        <v>46389.07</v>
      </c>
      <c r="H67" s="205">
        <v>0.3</v>
      </c>
      <c r="I67" s="246" t="s">
        <v>125</v>
      </c>
      <c r="J67" s="290"/>
      <c r="K67" s="256" t="s">
        <v>126</v>
      </c>
      <c r="L67" s="253">
        <v>40756.54583333333</v>
      </c>
      <c r="M67" s="197">
        <f t="shared" si="14"/>
        <v>5632.5241666666698</v>
      </c>
      <c r="N67" s="205">
        <f t="shared" si="15"/>
        <v>0.12141920859087431</v>
      </c>
      <c r="O67" s="197"/>
      <c r="Q67" s="207">
        <v>29172.800988679741</v>
      </c>
    </row>
    <row r="68" spans="1:18" ht="174" x14ac:dyDescent="0.35">
      <c r="B68" s="216" t="s">
        <v>127</v>
      </c>
      <c r="C68" s="209" t="s">
        <v>128</v>
      </c>
      <c r="D68" s="206">
        <v>11289.84</v>
      </c>
      <c r="E68" s="203"/>
      <c r="F68" s="203"/>
      <c r="G68" s="200">
        <f t="shared" si="16"/>
        <v>11289.84</v>
      </c>
      <c r="H68" s="205">
        <v>1</v>
      </c>
      <c r="I68" s="246" t="s">
        <v>129</v>
      </c>
      <c r="J68" s="290"/>
      <c r="K68" s="256" t="s">
        <v>130</v>
      </c>
      <c r="L68" s="253">
        <v>6495.05</v>
      </c>
      <c r="M68" s="197">
        <f t="shared" si="14"/>
        <v>4794.79</v>
      </c>
      <c r="N68" s="205">
        <f t="shared" si="15"/>
        <v>0.42469955287231703</v>
      </c>
      <c r="O68" s="197"/>
      <c r="Q68" s="207">
        <v>8074.5202727804981</v>
      </c>
    </row>
    <row r="69" spans="1:18" ht="159.5" x14ac:dyDescent="0.35">
      <c r="B69" s="216" t="s">
        <v>131</v>
      </c>
      <c r="C69" s="209" t="s">
        <v>132</v>
      </c>
      <c r="D69" s="206">
        <v>1798.8400000000001</v>
      </c>
      <c r="E69" s="203"/>
      <c r="F69" s="203"/>
      <c r="G69" s="200">
        <f t="shared" si="16"/>
        <v>1798.8400000000001</v>
      </c>
      <c r="H69" s="205">
        <v>1</v>
      </c>
      <c r="I69" s="246" t="s">
        <v>133</v>
      </c>
      <c r="J69" s="290"/>
      <c r="K69" s="256" t="s">
        <v>134</v>
      </c>
      <c r="L69" s="253">
        <v>7306.33</v>
      </c>
      <c r="M69" s="197">
        <f t="shared" si="14"/>
        <v>-5507.49</v>
      </c>
      <c r="N69" s="205">
        <f t="shared" si="15"/>
        <v>-3.0616897556202884</v>
      </c>
      <c r="O69" s="197"/>
      <c r="Q69" s="207">
        <v>6355.9310322365782</v>
      </c>
    </row>
    <row r="70" spans="1:18" ht="116" x14ac:dyDescent="0.35">
      <c r="A70" s="50"/>
      <c r="B70" s="216" t="s">
        <v>135</v>
      </c>
      <c r="C70" s="209" t="s">
        <v>136</v>
      </c>
      <c r="D70" s="206">
        <v>24082.84</v>
      </c>
      <c r="E70" s="199"/>
      <c r="F70" s="199"/>
      <c r="G70" s="200">
        <f t="shared" si="16"/>
        <v>24082.84</v>
      </c>
      <c r="H70" s="205">
        <v>1</v>
      </c>
      <c r="I70" s="246" t="s">
        <v>137</v>
      </c>
      <c r="J70" s="290"/>
      <c r="K70" s="256" t="s">
        <v>707</v>
      </c>
      <c r="L70" s="253">
        <v>24091.859999999997</v>
      </c>
      <c r="M70" s="197">
        <f t="shared" si="14"/>
        <v>-9.0199999999967986</v>
      </c>
      <c r="N70" s="205">
        <f t="shared" si="15"/>
        <v>-3.7454054422139573E-4</v>
      </c>
      <c r="O70" s="197"/>
      <c r="Q70" s="207">
        <v>20223.680310901782</v>
      </c>
    </row>
    <row r="71" spans="1:18" s="50" customFormat="1" ht="15.5" x14ac:dyDescent="0.35">
      <c r="B71" s="191" t="s">
        <v>138</v>
      </c>
      <c r="C71" s="276"/>
      <c r="D71" s="25"/>
      <c r="E71" s="25"/>
      <c r="F71" s="25"/>
      <c r="G71" s="146">
        <f t="shared" ref="G71" si="17">D71</f>
        <v>0</v>
      </c>
      <c r="H71" s="143"/>
      <c r="I71" s="248"/>
      <c r="J71" s="290"/>
      <c r="K71" s="261"/>
      <c r="L71" s="253"/>
      <c r="M71" s="197"/>
      <c r="N71" s="205"/>
      <c r="O71" s="197"/>
      <c r="Q71" s="207"/>
    </row>
    <row r="72" spans="1:18" s="50" customFormat="1" ht="15.5" x14ac:dyDescent="0.35">
      <c r="A72" s="49"/>
      <c r="B72" s="225"/>
      <c r="C72" s="113" t="s">
        <v>72</v>
      </c>
      <c r="D72" s="26">
        <f>SUM(D64:D71)</f>
        <v>155453.37333333332</v>
      </c>
      <c r="E72" s="26">
        <f t="shared" ref="E72:G72" si="18">SUM(E64:E71)</f>
        <v>0</v>
      </c>
      <c r="F72" s="26">
        <f t="shared" si="18"/>
        <v>0</v>
      </c>
      <c r="G72" s="29">
        <f t="shared" si="18"/>
        <v>155453.37333333332</v>
      </c>
      <c r="H72" s="131">
        <f>(H64*G64)+(H65*G65)+(H66*G66)+(H67*G67)+(H68*G68)+(H69*G69)+(H70*G70)+(H71*G71)</f>
        <v>76024.442999999999</v>
      </c>
      <c r="I72" s="248"/>
      <c r="J72" s="289"/>
      <c r="K72" s="261"/>
      <c r="L72" s="254">
        <f>SUM(L64:L71)</f>
        <v>141699.54027222944</v>
      </c>
      <c r="M72" s="26">
        <f>SUM(M64:M71)</f>
        <v>13753.833061103893</v>
      </c>
      <c r="N72" s="233">
        <f>M72/D72</f>
        <v>8.8475616618572964E-2</v>
      </c>
      <c r="O72" s="26">
        <f>(L64*H64)+(L65*H65)+(L66*H66)+(L67*H67)+(L68*H68)+(L69*H69)+(L70*H70)+(L71*H71)</f>
        <v>71998.806962216186</v>
      </c>
      <c r="Q72" s="308">
        <f>SUM(Q64:Q71)</f>
        <v>118739.64667844605</v>
      </c>
      <c r="R72" s="301">
        <f>(Q64*H64)+(Q65*H65)+(Q66*H66)+(Q67*H67)+(Q68*H68)+(Q69*H69)+(Q70*H70)+(Q71*H71)</f>
        <v>62807.953140660014</v>
      </c>
    </row>
    <row r="73" spans="1:18" ht="51" customHeight="1" x14ac:dyDescent="0.35">
      <c r="B73" s="113" t="s">
        <v>139</v>
      </c>
      <c r="C73" s="323" t="s">
        <v>140</v>
      </c>
      <c r="D73" s="323"/>
      <c r="E73" s="323"/>
      <c r="F73" s="323"/>
      <c r="G73" s="323"/>
      <c r="H73" s="323"/>
      <c r="I73" s="324"/>
      <c r="J73" s="285"/>
      <c r="K73" s="255"/>
    </row>
    <row r="74" spans="1:18" ht="290" x14ac:dyDescent="0.35">
      <c r="B74" s="215" t="s">
        <v>141</v>
      </c>
      <c r="C74" s="23" t="s">
        <v>142</v>
      </c>
      <c r="D74" s="203">
        <v>12082.84</v>
      </c>
      <c r="E74" s="203"/>
      <c r="F74" s="203"/>
      <c r="G74" s="200">
        <f t="shared" ref="G74" si="19">SUM(D74:F74)</f>
        <v>12082.84</v>
      </c>
      <c r="H74" s="205"/>
      <c r="I74" s="245" t="s">
        <v>143</v>
      </c>
      <c r="J74" s="290"/>
      <c r="K74" s="256" t="s">
        <v>708</v>
      </c>
      <c r="L74" s="253">
        <v>10727.84</v>
      </c>
      <c r="M74" s="197">
        <f t="shared" ref="M74:M79" si="20">D74-L74</f>
        <v>1355</v>
      </c>
      <c r="N74" s="205">
        <f t="shared" ref="N74:N79" si="21">M74/D74</f>
        <v>0.11214250954245857</v>
      </c>
      <c r="O74" s="197"/>
      <c r="Q74" s="207">
        <v>10572.093894371508</v>
      </c>
    </row>
    <row r="75" spans="1:18" ht="232" x14ac:dyDescent="0.35">
      <c r="B75" s="215" t="s">
        <v>144</v>
      </c>
      <c r="C75" s="23" t="s">
        <v>145</v>
      </c>
      <c r="D75" s="203">
        <v>30882.84</v>
      </c>
      <c r="E75" s="203"/>
      <c r="F75" s="203"/>
      <c r="G75" s="200">
        <f t="shared" ref="G75:G79" si="22">SUM(D75:F75)</f>
        <v>30882.84</v>
      </c>
      <c r="H75" s="205">
        <v>0</v>
      </c>
      <c r="I75" s="245" t="s">
        <v>146</v>
      </c>
      <c r="J75" s="290"/>
      <c r="K75" s="256" t="s">
        <v>709</v>
      </c>
      <c r="L75" s="253">
        <v>38582.839999999997</v>
      </c>
      <c r="M75" s="197">
        <f t="shared" si="20"/>
        <v>-7699.9999999999964</v>
      </c>
      <c r="N75" s="205">
        <f t="shared" si="21"/>
        <v>-0.24932940105249377</v>
      </c>
      <c r="O75" s="197"/>
      <c r="Q75" s="207">
        <v>28423.2283381944</v>
      </c>
    </row>
    <row r="76" spans="1:18" ht="232" x14ac:dyDescent="0.35">
      <c r="B76" s="215" t="s">
        <v>147</v>
      </c>
      <c r="C76" s="209" t="s">
        <v>148</v>
      </c>
      <c r="D76" s="206">
        <v>50882.84</v>
      </c>
      <c r="E76" s="203"/>
      <c r="F76" s="203"/>
      <c r="G76" s="200">
        <f t="shared" si="22"/>
        <v>50882.84</v>
      </c>
      <c r="H76" s="205">
        <v>0</v>
      </c>
      <c r="I76" s="246" t="s">
        <v>149</v>
      </c>
      <c r="J76" s="290"/>
      <c r="K76" s="256" t="s">
        <v>710</v>
      </c>
      <c r="L76" s="253">
        <v>45603.979999999996</v>
      </c>
      <c r="M76" s="197">
        <f t="shared" si="20"/>
        <v>5278.8600000000006</v>
      </c>
      <c r="N76" s="205">
        <f t="shared" si="21"/>
        <v>0.10374538842564607</v>
      </c>
      <c r="O76" s="197"/>
      <c r="Q76" s="207">
        <v>36442.286981021483</v>
      </c>
    </row>
    <row r="77" spans="1:18" ht="93" x14ac:dyDescent="0.35">
      <c r="B77" s="215" t="s">
        <v>150</v>
      </c>
      <c r="C77" s="23" t="s">
        <v>151</v>
      </c>
      <c r="D77" s="203">
        <v>1132.8400000000001</v>
      </c>
      <c r="E77" s="203"/>
      <c r="F77" s="203"/>
      <c r="G77" s="200">
        <f t="shared" si="22"/>
        <v>1132.8400000000001</v>
      </c>
      <c r="H77" s="205">
        <v>0</v>
      </c>
      <c r="I77" s="245" t="s">
        <v>152</v>
      </c>
      <c r="J77" s="290"/>
      <c r="K77" s="256" t="s">
        <v>711</v>
      </c>
      <c r="L77" s="253">
        <v>1417.85</v>
      </c>
      <c r="M77" s="197">
        <f t="shared" si="20"/>
        <v>-285.00999999999976</v>
      </c>
      <c r="N77" s="205">
        <f t="shared" si="21"/>
        <v>-0.25158892694466978</v>
      </c>
      <c r="O77" s="197"/>
      <c r="Q77" s="207">
        <v>1182.0864165225996</v>
      </c>
    </row>
    <row r="78" spans="1:18" ht="190.5" customHeight="1" x14ac:dyDescent="0.35">
      <c r="B78" s="215" t="s">
        <v>153</v>
      </c>
      <c r="C78" s="223" t="s">
        <v>154</v>
      </c>
      <c r="D78" s="206">
        <v>23382.84</v>
      </c>
      <c r="E78" s="203"/>
      <c r="F78" s="203"/>
      <c r="G78" s="200">
        <f t="shared" si="22"/>
        <v>23382.84</v>
      </c>
      <c r="H78" s="205">
        <v>0.3</v>
      </c>
      <c r="I78" s="246" t="s">
        <v>155</v>
      </c>
      <c r="J78" s="290"/>
      <c r="K78" s="256" t="s">
        <v>712</v>
      </c>
      <c r="L78" s="253">
        <v>20644.949999999997</v>
      </c>
      <c r="M78" s="197">
        <f t="shared" si="20"/>
        <v>2737.8900000000031</v>
      </c>
      <c r="N78" s="205">
        <f t="shared" si="21"/>
        <v>0.11708971194260419</v>
      </c>
      <c r="O78" s="197"/>
      <c r="Q78" s="207">
        <v>13647.10910697363</v>
      </c>
    </row>
    <row r="79" spans="1:18" ht="217.5" x14ac:dyDescent="0.35">
      <c r="B79" s="215" t="s">
        <v>156</v>
      </c>
      <c r="C79" s="223" t="s">
        <v>157</v>
      </c>
      <c r="D79" s="206">
        <v>6345.84</v>
      </c>
      <c r="E79" s="199"/>
      <c r="F79" s="199"/>
      <c r="G79" s="200">
        <f t="shared" si="22"/>
        <v>6345.84</v>
      </c>
      <c r="H79" s="205">
        <v>0</v>
      </c>
      <c r="I79" s="246" t="s">
        <v>158</v>
      </c>
      <c r="J79" s="290"/>
      <c r="K79" s="256" t="s">
        <v>713</v>
      </c>
      <c r="L79" s="253">
        <v>7010.85</v>
      </c>
      <c r="M79" s="197">
        <f t="shared" si="20"/>
        <v>-665.01000000000022</v>
      </c>
      <c r="N79" s="205">
        <f t="shared" si="21"/>
        <v>-0.10479463711659925</v>
      </c>
      <c r="O79" s="197"/>
      <c r="Q79" s="207">
        <v>12418.444449961595</v>
      </c>
    </row>
    <row r="80" spans="1:18" ht="15.5" x14ac:dyDescent="0.35">
      <c r="B80" s="191" t="s">
        <v>159</v>
      </c>
      <c r="C80" s="276"/>
      <c r="D80" s="25"/>
      <c r="E80" s="25"/>
      <c r="F80" s="25"/>
      <c r="G80" s="146">
        <f t="shared" ref="G80:G81" si="23">D80</f>
        <v>0</v>
      </c>
      <c r="H80" s="143"/>
      <c r="I80" s="248"/>
      <c r="J80" s="290"/>
      <c r="K80" s="255"/>
      <c r="L80" s="253"/>
      <c r="M80" s="197"/>
      <c r="N80" s="205"/>
      <c r="O80" s="197"/>
      <c r="Q80" s="207"/>
    </row>
    <row r="81" spans="1:18" ht="15.5" x14ac:dyDescent="0.35">
      <c r="B81" s="191" t="s">
        <v>160</v>
      </c>
      <c r="C81" s="276"/>
      <c r="D81" s="25"/>
      <c r="E81" s="25"/>
      <c r="F81" s="25"/>
      <c r="G81" s="146">
        <f t="shared" si="23"/>
        <v>0</v>
      </c>
      <c r="H81" s="143"/>
      <c r="I81" s="248"/>
      <c r="J81" s="290"/>
      <c r="K81" s="255"/>
      <c r="L81" s="253"/>
      <c r="M81" s="197"/>
      <c r="N81" s="205"/>
      <c r="O81" s="197"/>
      <c r="Q81" s="207"/>
    </row>
    <row r="82" spans="1:18" ht="15.5" x14ac:dyDescent="0.35">
      <c r="C82" s="113" t="s">
        <v>72</v>
      </c>
      <c r="D82" s="29">
        <f>SUM(D74:D81)</f>
        <v>124710.03999999998</v>
      </c>
      <c r="E82" s="29">
        <f t="shared" ref="E82:G82" si="24">SUM(E74:E81)</f>
        <v>0</v>
      </c>
      <c r="F82" s="29">
        <f t="shared" si="24"/>
        <v>0</v>
      </c>
      <c r="G82" s="29">
        <f t="shared" si="24"/>
        <v>124710.03999999998</v>
      </c>
      <c r="H82" s="131">
        <f>(H74*G74)+(H75*G75)+(H76*G76)+(H77*G77)+(H78*G78)+(H79*G79)+(H80*G80)+(H81*G81)</f>
        <v>7014.8519999999999</v>
      </c>
      <c r="I82" s="248"/>
      <c r="J82" s="289"/>
      <c r="K82" s="255"/>
      <c r="L82" s="254">
        <f>SUM(L74:L81)</f>
        <v>123988.31</v>
      </c>
      <c r="M82" s="26">
        <f>SUM(M74:M81)</f>
        <v>721.73000000000729</v>
      </c>
      <c r="N82" s="233">
        <f>M82/D82</f>
        <v>5.7872646019519148E-3</v>
      </c>
      <c r="O82" s="26">
        <f>(L74*H74)+(L75*H75)+(L76*H76)+(L77*H77)+(L78*H78)+(L79*H79)+(L80*H80)+(L81*H81)</f>
        <v>6193.4849999999988</v>
      </c>
      <c r="Q82" s="308">
        <f>SUM(Q74:Q81)</f>
        <v>102685.24918704521</v>
      </c>
      <c r="R82" s="301">
        <f>(Q74*H74)+(Q75*H75)+(Q76*H76)+(Q77*H77)+(Q78*H78)+(Q79*H79)+(Q80*H80)+(Q81*H81)</f>
        <v>4094.1327320920891</v>
      </c>
    </row>
    <row r="83" spans="1:18" ht="51" customHeight="1" x14ac:dyDescent="0.35">
      <c r="B83" s="113" t="s">
        <v>161</v>
      </c>
      <c r="C83" s="323"/>
      <c r="D83" s="323"/>
      <c r="E83" s="323"/>
      <c r="F83" s="323"/>
      <c r="G83" s="323"/>
      <c r="H83" s="323"/>
      <c r="I83" s="324"/>
      <c r="J83" s="285"/>
      <c r="K83" s="255"/>
    </row>
    <row r="84" spans="1:18" ht="15.5" x14ac:dyDescent="0.35">
      <c r="B84" s="191" t="s">
        <v>162</v>
      </c>
      <c r="C84" s="23"/>
      <c r="D84" s="24"/>
      <c r="E84" s="24"/>
      <c r="F84" s="24"/>
      <c r="G84" s="146">
        <f>D84</f>
        <v>0</v>
      </c>
      <c r="H84" s="142"/>
      <c r="I84" s="249"/>
      <c r="J84" s="290"/>
      <c r="K84" s="255"/>
    </row>
    <row r="85" spans="1:18" ht="15.5" x14ac:dyDescent="0.35">
      <c r="B85" s="191" t="s">
        <v>163</v>
      </c>
      <c r="C85" s="23"/>
      <c r="D85" s="24"/>
      <c r="E85" s="24"/>
      <c r="F85" s="24"/>
      <c r="G85" s="146">
        <f t="shared" ref="G85:G91" si="25">D85</f>
        <v>0</v>
      </c>
      <c r="H85" s="142"/>
      <c r="I85" s="249"/>
      <c r="J85" s="290"/>
      <c r="K85" s="255"/>
    </row>
    <row r="86" spans="1:18" ht="15.5" x14ac:dyDescent="0.35">
      <c r="B86" s="191" t="s">
        <v>164</v>
      </c>
      <c r="C86" s="23"/>
      <c r="D86" s="24"/>
      <c r="E86" s="24"/>
      <c r="F86" s="24"/>
      <c r="G86" s="146">
        <f t="shared" si="25"/>
        <v>0</v>
      </c>
      <c r="H86" s="142"/>
      <c r="I86" s="249"/>
      <c r="J86" s="290"/>
      <c r="K86" s="255"/>
    </row>
    <row r="87" spans="1:18" ht="15.5" x14ac:dyDescent="0.35">
      <c r="A87" s="50"/>
      <c r="B87" s="191" t="s">
        <v>165</v>
      </c>
      <c r="C87" s="23"/>
      <c r="D87" s="24"/>
      <c r="E87" s="24"/>
      <c r="F87" s="24"/>
      <c r="G87" s="146">
        <f t="shared" si="25"/>
        <v>0</v>
      </c>
      <c r="H87" s="142"/>
      <c r="I87" s="249"/>
      <c r="J87" s="290"/>
      <c r="K87" s="255"/>
    </row>
    <row r="88" spans="1:18" s="50" customFormat="1" ht="15.5" x14ac:dyDescent="0.35">
      <c r="A88" s="49"/>
      <c r="B88" s="191" t="s">
        <v>166</v>
      </c>
      <c r="C88" s="23"/>
      <c r="D88" s="24"/>
      <c r="E88" s="24"/>
      <c r="F88" s="24"/>
      <c r="G88" s="146">
        <f t="shared" si="25"/>
        <v>0</v>
      </c>
      <c r="H88" s="142"/>
      <c r="I88" s="249"/>
      <c r="J88" s="290"/>
      <c r="K88" s="261"/>
    </row>
    <row r="89" spans="1:18" ht="15.5" x14ac:dyDescent="0.35">
      <c r="B89" s="191" t="s">
        <v>167</v>
      </c>
      <c r="C89" s="23"/>
      <c r="D89" s="24"/>
      <c r="E89" s="24"/>
      <c r="F89" s="24"/>
      <c r="G89" s="146">
        <f t="shared" si="25"/>
        <v>0</v>
      </c>
      <c r="H89" s="142"/>
      <c r="I89" s="249"/>
      <c r="J89" s="290"/>
      <c r="K89" s="255"/>
    </row>
    <row r="90" spans="1:18" ht="15.5" x14ac:dyDescent="0.35">
      <c r="B90" s="191" t="s">
        <v>168</v>
      </c>
      <c r="C90" s="276"/>
      <c r="D90" s="25"/>
      <c r="E90" s="25"/>
      <c r="F90" s="25"/>
      <c r="G90" s="146">
        <f t="shared" si="25"/>
        <v>0</v>
      </c>
      <c r="H90" s="143"/>
      <c r="I90" s="248"/>
      <c r="J90" s="290"/>
      <c r="K90" s="255"/>
    </row>
    <row r="91" spans="1:18" ht="15.5" x14ac:dyDescent="0.35">
      <c r="B91" s="191" t="s">
        <v>169</v>
      </c>
      <c r="C91" s="276"/>
      <c r="D91" s="25"/>
      <c r="E91" s="25"/>
      <c r="F91" s="25"/>
      <c r="G91" s="146">
        <f t="shared" si="25"/>
        <v>0</v>
      </c>
      <c r="H91" s="143"/>
      <c r="I91" s="248"/>
      <c r="J91" s="290"/>
      <c r="K91" s="255"/>
    </row>
    <row r="92" spans="1:18" ht="15.5" x14ac:dyDescent="0.35">
      <c r="C92" s="113" t="s">
        <v>72</v>
      </c>
      <c r="D92" s="29">
        <f>SUM(D84:D91)</f>
        <v>0</v>
      </c>
      <c r="E92" s="29">
        <f t="shared" ref="E92:G92" si="26">SUM(E84:E91)</f>
        <v>0</v>
      </c>
      <c r="F92" s="29">
        <f t="shared" si="26"/>
        <v>0</v>
      </c>
      <c r="G92" s="29">
        <f t="shared" si="26"/>
        <v>0</v>
      </c>
      <c r="H92" s="131">
        <f>(H84*G84)+(H85*G85)+(H86*G86)+(H87*G87)+(H88*G88)+(H89*G89)+(H90*G90)+(H91*G91)</f>
        <v>0</v>
      </c>
      <c r="I92" s="248"/>
      <c r="J92" s="289"/>
      <c r="K92" s="255"/>
    </row>
    <row r="93" spans="1:18" ht="51" customHeight="1" x14ac:dyDescent="0.35">
      <c r="B93" s="113" t="s">
        <v>170</v>
      </c>
      <c r="C93" s="323"/>
      <c r="D93" s="323"/>
      <c r="E93" s="323"/>
      <c r="F93" s="323"/>
      <c r="G93" s="323"/>
      <c r="H93" s="323"/>
      <c r="I93" s="324"/>
      <c r="J93" s="285"/>
      <c r="K93" s="255"/>
    </row>
    <row r="94" spans="1:18" ht="15.5" x14ac:dyDescent="0.35">
      <c r="B94" s="191" t="s">
        <v>171</v>
      </c>
      <c r="C94" s="23"/>
      <c r="D94" s="24"/>
      <c r="E94" s="24"/>
      <c r="F94" s="24"/>
      <c r="G94" s="146">
        <f>D94</f>
        <v>0</v>
      </c>
      <c r="H94" s="142"/>
      <c r="I94" s="249"/>
      <c r="J94" s="290"/>
      <c r="K94" s="255"/>
    </row>
    <row r="95" spans="1:18" ht="15.5" x14ac:dyDescent="0.35">
      <c r="B95" s="191" t="s">
        <v>172</v>
      </c>
      <c r="C95" s="23"/>
      <c r="D95" s="24"/>
      <c r="E95" s="24"/>
      <c r="F95" s="24"/>
      <c r="G95" s="146">
        <f t="shared" ref="G95:G101" si="27">D95</f>
        <v>0</v>
      </c>
      <c r="H95" s="142"/>
      <c r="I95" s="249"/>
      <c r="J95" s="290"/>
      <c r="K95" s="255"/>
    </row>
    <row r="96" spans="1:18" ht="15.5" x14ac:dyDescent="0.35">
      <c r="B96" s="191" t="s">
        <v>173</v>
      </c>
      <c r="C96" s="23"/>
      <c r="D96" s="24"/>
      <c r="E96" s="24"/>
      <c r="F96" s="24"/>
      <c r="G96" s="146">
        <f t="shared" si="27"/>
        <v>0</v>
      </c>
      <c r="H96" s="142"/>
      <c r="I96" s="249"/>
      <c r="J96" s="290"/>
      <c r="K96" s="255"/>
    </row>
    <row r="97" spans="2:17" ht="15.5" x14ac:dyDescent="0.35">
      <c r="B97" s="191" t="s">
        <v>174</v>
      </c>
      <c r="C97" s="23"/>
      <c r="D97" s="24"/>
      <c r="E97" s="24"/>
      <c r="F97" s="24"/>
      <c r="G97" s="146">
        <f t="shared" si="27"/>
        <v>0</v>
      </c>
      <c r="H97" s="142"/>
      <c r="I97" s="249"/>
      <c r="J97" s="290"/>
      <c r="K97" s="255"/>
    </row>
    <row r="98" spans="2:17" ht="15.5" x14ac:dyDescent="0.35">
      <c r="B98" s="191" t="s">
        <v>175</v>
      </c>
      <c r="C98" s="23"/>
      <c r="D98" s="24"/>
      <c r="E98" s="24"/>
      <c r="F98" s="24"/>
      <c r="G98" s="146">
        <f t="shared" si="27"/>
        <v>0</v>
      </c>
      <c r="H98" s="142"/>
      <c r="I98" s="249"/>
      <c r="J98" s="290"/>
      <c r="K98" s="255"/>
    </row>
    <row r="99" spans="2:17" ht="15.5" x14ac:dyDescent="0.35">
      <c r="B99" s="191" t="s">
        <v>176</v>
      </c>
      <c r="C99" s="23"/>
      <c r="D99" s="24"/>
      <c r="E99" s="24"/>
      <c r="F99" s="24"/>
      <c r="G99" s="146">
        <f t="shared" si="27"/>
        <v>0</v>
      </c>
      <c r="H99" s="142"/>
      <c r="I99" s="249"/>
      <c r="J99" s="290"/>
      <c r="K99" s="255"/>
    </row>
    <row r="100" spans="2:17" ht="15.5" x14ac:dyDescent="0.35">
      <c r="B100" s="191" t="s">
        <v>177</v>
      </c>
      <c r="C100" s="276"/>
      <c r="D100" s="25"/>
      <c r="E100" s="25"/>
      <c r="F100" s="25"/>
      <c r="G100" s="146">
        <f t="shared" si="27"/>
        <v>0</v>
      </c>
      <c r="H100" s="143"/>
      <c r="I100" s="248"/>
      <c r="J100" s="290"/>
      <c r="K100" s="255"/>
    </row>
    <row r="101" spans="2:17" ht="15.5" x14ac:dyDescent="0.35">
      <c r="B101" s="191" t="s">
        <v>178</v>
      </c>
      <c r="C101" s="276"/>
      <c r="D101" s="25"/>
      <c r="E101" s="25"/>
      <c r="F101" s="25"/>
      <c r="G101" s="146">
        <f t="shared" si="27"/>
        <v>0</v>
      </c>
      <c r="H101" s="143"/>
      <c r="I101" s="248"/>
      <c r="J101" s="290"/>
      <c r="K101" s="255"/>
    </row>
    <row r="102" spans="2:17" ht="15.5" x14ac:dyDescent="0.35">
      <c r="C102" s="113" t="s">
        <v>72</v>
      </c>
      <c r="D102" s="26">
        <f>SUM(D94:D101)</f>
        <v>0</v>
      </c>
      <c r="E102" s="26">
        <f t="shared" ref="E102:G102" si="28">SUM(E94:E101)</f>
        <v>0</v>
      </c>
      <c r="F102" s="26">
        <f t="shared" si="28"/>
        <v>0</v>
      </c>
      <c r="G102" s="26">
        <f t="shared" si="28"/>
        <v>0</v>
      </c>
      <c r="H102" s="131">
        <f>(H94*G94)+(H95*G95)+(H96*G96)+(H97*G97)+(H98*G98)+(H99*G99)+(H100*G100)+(H101*G101)</f>
        <v>0</v>
      </c>
      <c r="I102" s="248"/>
      <c r="J102" s="289"/>
      <c r="K102" s="255"/>
    </row>
    <row r="103" spans="2:17" ht="15.75" customHeight="1" x14ac:dyDescent="0.35">
      <c r="B103" s="7"/>
      <c r="C103" s="17"/>
      <c r="D103" s="31"/>
      <c r="E103" s="31"/>
      <c r="F103" s="31"/>
      <c r="G103" s="31"/>
      <c r="H103" s="31"/>
      <c r="I103" s="17"/>
      <c r="J103" s="291"/>
      <c r="K103" s="255"/>
    </row>
    <row r="104" spans="2:17" ht="51" customHeight="1" x14ac:dyDescent="0.35">
      <c r="B104" s="113" t="s">
        <v>179</v>
      </c>
      <c r="C104" s="340" t="s">
        <v>180</v>
      </c>
      <c r="D104" s="340"/>
      <c r="E104" s="340"/>
      <c r="F104" s="340"/>
      <c r="G104" s="340"/>
      <c r="H104" s="340"/>
      <c r="I104" s="341"/>
      <c r="J104" s="284"/>
      <c r="K104" s="255"/>
    </row>
    <row r="105" spans="2:17" ht="51" customHeight="1" x14ac:dyDescent="0.35">
      <c r="B105" s="113" t="s">
        <v>181</v>
      </c>
      <c r="C105" s="336" t="s">
        <v>182</v>
      </c>
      <c r="D105" s="336"/>
      <c r="E105" s="336"/>
      <c r="F105" s="336"/>
      <c r="G105" s="336"/>
      <c r="H105" s="336"/>
      <c r="I105" s="337"/>
      <c r="J105" s="285"/>
      <c r="K105" s="255"/>
    </row>
    <row r="106" spans="2:17" ht="304.5" x14ac:dyDescent="0.35">
      <c r="B106" s="216" t="s">
        <v>183</v>
      </c>
      <c r="C106" s="277" t="s">
        <v>184</v>
      </c>
      <c r="D106" s="197">
        <v>6125.55</v>
      </c>
      <c r="E106" s="199"/>
      <c r="F106" s="199"/>
      <c r="G106" s="200">
        <f t="shared" ref="G106" si="29">SUM(D106:F106)</f>
        <v>6125.55</v>
      </c>
      <c r="H106" s="201"/>
      <c r="I106" s="243" t="s">
        <v>185</v>
      </c>
      <c r="J106" s="290"/>
      <c r="K106" s="256" t="s">
        <v>186</v>
      </c>
      <c r="L106" s="253">
        <v>7125.5450000000001</v>
      </c>
      <c r="M106" s="197">
        <f t="shared" ref="M106:M110" si="30">D106-L106</f>
        <v>-999.99499999999989</v>
      </c>
      <c r="N106" s="205">
        <f t="shared" ref="N106:N110" si="31">M106/D106</f>
        <v>-0.16324983062745385</v>
      </c>
      <c r="O106" s="197"/>
      <c r="Q106" s="207">
        <v>3147.0555518714636</v>
      </c>
    </row>
    <row r="107" spans="2:17" ht="151.5" customHeight="1" x14ac:dyDescent="0.35">
      <c r="B107" s="216" t="s">
        <v>187</v>
      </c>
      <c r="C107" s="23" t="s">
        <v>188</v>
      </c>
      <c r="D107" s="202">
        <v>15991.07</v>
      </c>
      <c r="E107" s="203"/>
      <c r="F107" s="203"/>
      <c r="G107" s="200">
        <f t="shared" ref="G107:G108" si="32">SUM(D107:F107)</f>
        <v>15991.07</v>
      </c>
      <c r="H107" s="204">
        <v>0.4</v>
      </c>
      <c r="I107" s="245" t="s">
        <v>189</v>
      </c>
      <c r="J107" s="290"/>
      <c r="K107" s="256" t="s">
        <v>190</v>
      </c>
      <c r="L107" s="253">
        <v>17066.405833333331</v>
      </c>
      <c r="M107" s="197">
        <f t="shared" si="30"/>
        <v>-1075.3358333333308</v>
      </c>
      <c r="N107" s="205">
        <f t="shared" si="31"/>
        <v>-6.7246021268953918E-2</v>
      </c>
      <c r="O107" s="197"/>
      <c r="Q107" s="207">
        <v>10935.201820914092</v>
      </c>
    </row>
    <row r="108" spans="2:17" ht="124" x14ac:dyDescent="0.35">
      <c r="B108" s="216" t="s">
        <v>191</v>
      </c>
      <c r="C108" s="23" t="s">
        <v>192</v>
      </c>
      <c r="D108" s="202">
        <v>11831.07</v>
      </c>
      <c r="E108" s="203"/>
      <c r="F108" s="203"/>
      <c r="G108" s="200">
        <f t="shared" si="32"/>
        <v>11831.07</v>
      </c>
      <c r="H108" s="204">
        <v>0.4</v>
      </c>
      <c r="I108" s="245" t="s">
        <v>193</v>
      </c>
      <c r="J108" s="290"/>
      <c r="K108" s="256" t="s">
        <v>194</v>
      </c>
      <c r="L108" s="253">
        <v>13188.06583333333</v>
      </c>
      <c r="M108" s="197">
        <f t="shared" si="30"/>
        <v>-1356.9958333333307</v>
      </c>
      <c r="N108" s="205">
        <f t="shared" si="31"/>
        <v>-0.11469764216874134</v>
      </c>
      <c r="O108" s="197"/>
      <c r="Q108" s="207">
        <v>12759.932848337678</v>
      </c>
    </row>
    <row r="109" spans="2:17" ht="155" x14ac:dyDescent="0.35">
      <c r="B109" s="216" t="s">
        <v>195</v>
      </c>
      <c r="C109" s="224" t="s">
        <v>196</v>
      </c>
      <c r="D109" s="202">
        <v>11217.736666666669</v>
      </c>
      <c r="E109" s="203"/>
      <c r="F109" s="203"/>
      <c r="G109" s="200">
        <f>SUM(D109:F109)</f>
        <v>11217.736666666669</v>
      </c>
      <c r="H109" s="204">
        <v>0.4</v>
      </c>
      <c r="I109" s="245" t="s">
        <v>197</v>
      </c>
      <c r="J109" s="290"/>
      <c r="K109" s="256" t="s">
        <v>716</v>
      </c>
      <c r="L109" s="253">
        <v>11074.655833333331</v>
      </c>
      <c r="M109" s="197">
        <f t="shared" si="30"/>
        <v>143.08083333333889</v>
      </c>
      <c r="N109" s="205">
        <f t="shared" si="31"/>
        <v>1.2754875389302136E-2</v>
      </c>
      <c r="O109" s="197"/>
      <c r="Q109" s="207">
        <v>9577.8347408095469</v>
      </c>
    </row>
    <row r="110" spans="2:17" ht="116" x14ac:dyDescent="0.35">
      <c r="B110" s="216" t="s">
        <v>198</v>
      </c>
      <c r="C110" s="224" t="s">
        <v>199</v>
      </c>
      <c r="D110" s="202">
        <v>13051.07</v>
      </c>
      <c r="E110" s="203"/>
      <c r="F110" s="203"/>
      <c r="G110" s="200">
        <f t="shared" ref="G110" si="33">SUM(D110:F110)</f>
        <v>13051.07</v>
      </c>
      <c r="H110" s="204">
        <v>0.4</v>
      </c>
      <c r="I110" s="245" t="s">
        <v>200</v>
      </c>
      <c r="J110" s="290"/>
      <c r="K110" s="255" t="s">
        <v>717</v>
      </c>
      <c r="L110" s="253">
        <v>13241.905833333331</v>
      </c>
      <c r="M110" s="197">
        <f t="shared" si="30"/>
        <v>-190.83583333333081</v>
      </c>
      <c r="N110" s="205">
        <f t="shared" si="31"/>
        <v>-1.4622236593116948E-2</v>
      </c>
      <c r="O110" s="197"/>
      <c r="Q110" s="207">
        <v>12556.134595805062</v>
      </c>
    </row>
    <row r="111" spans="2:17" ht="15.5" x14ac:dyDescent="0.35">
      <c r="B111" s="191" t="s">
        <v>201</v>
      </c>
      <c r="C111" s="23"/>
      <c r="D111" s="24"/>
      <c r="E111" s="24"/>
      <c r="F111" s="24"/>
      <c r="G111" s="146">
        <f t="shared" ref="G111:G113" si="34">D111</f>
        <v>0</v>
      </c>
      <c r="H111" s="142"/>
      <c r="I111" s="249"/>
      <c r="J111" s="290"/>
      <c r="K111" s="255"/>
      <c r="L111" s="253"/>
      <c r="M111" s="197"/>
      <c r="N111" s="205"/>
      <c r="O111" s="197"/>
      <c r="Q111" s="207"/>
    </row>
    <row r="112" spans="2:17" ht="15.5" x14ac:dyDescent="0.35">
      <c r="B112" s="191" t="s">
        <v>202</v>
      </c>
      <c r="C112" s="276"/>
      <c r="D112" s="25"/>
      <c r="E112" s="25"/>
      <c r="F112" s="25"/>
      <c r="G112" s="146">
        <f t="shared" si="34"/>
        <v>0</v>
      </c>
      <c r="H112" s="143"/>
      <c r="I112" s="248"/>
      <c r="J112" s="290"/>
      <c r="K112" s="255"/>
      <c r="L112" s="253"/>
      <c r="M112" s="197"/>
      <c r="N112" s="205"/>
      <c r="O112" s="197"/>
      <c r="Q112" s="207"/>
    </row>
    <row r="113" spans="2:18" ht="15.5" x14ac:dyDescent="0.35">
      <c r="B113" s="191" t="s">
        <v>203</v>
      </c>
      <c r="C113" s="276"/>
      <c r="D113" s="25"/>
      <c r="E113" s="25"/>
      <c r="F113" s="25"/>
      <c r="G113" s="146">
        <f t="shared" si="34"/>
        <v>0</v>
      </c>
      <c r="H113" s="143"/>
      <c r="I113" s="248"/>
      <c r="J113" s="290"/>
      <c r="K113" s="255"/>
      <c r="L113" s="253"/>
      <c r="M113" s="197"/>
      <c r="N113" s="205"/>
      <c r="O113" s="197"/>
      <c r="Q113" s="207"/>
    </row>
    <row r="114" spans="2:18" ht="15.5" x14ac:dyDescent="0.35">
      <c r="C114" s="113" t="s">
        <v>72</v>
      </c>
      <c r="D114" s="26">
        <f>SUM(D106:D113)</f>
        <v>58216.496666666673</v>
      </c>
      <c r="E114" s="26">
        <f t="shared" ref="E114:G114" si="35">SUM(E106:E113)</f>
        <v>0</v>
      </c>
      <c r="F114" s="26">
        <f t="shared" si="35"/>
        <v>0</v>
      </c>
      <c r="G114" s="29">
        <f t="shared" si="35"/>
        <v>58216.496666666673</v>
      </c>
      <c r="H114" s="131">
        <f>(H106*G106)+(H107*G107)+(H108*G108)+(H109*G109)+(H110*G110)+(H111*G111)+(H112*G112)+(H113*G113)</f>
        <v>20836.378666666667</v>
      </c>
      <c r="I114" s="248"/>
      <c r="J114" s="289"/>
      <c r="K114" s="255"/>
      <c r="L114" s="254">
        <f>SUM(L106:L113)</f>
        <v>61696.578333333324</v>
      </c>
      <c r="M114" s="26">
        <f>SUM(M106:M113)</f>
        <v>-3480.0816666666533</v>
      </c>
      <c r="N114" s="233">
        <f>M114/D114</f>
        <v>-5.9778273615342124E-2</v>
      </c>
      <c r="O114" s="26">
        <f>(L106*H106)+(L107*H107)+(L108*H108)+(L109*H109)+(L110*H110)+(L111*H111)+(L112*H112)+(L113*H113)</f>
        <v>21828.41333333333</v>
      </c>
      <c r="Q114" s="308">
        <f>SUM(Q106:Q113)</f>
        <v>48976.159557737847</v>
      </c>
      <c r="R114" s="301">
        <f>(Q106*H106)+(Q107*H107)+(Q108*H108)+(Q109*H109)+(Q110*H110)+(Q111*H111)+(Q112*H112)+(Q113*H113)</f>
        <v>18331.641602346554</v>
      </c>
    </row>
    <row r="115" spans="2:18" ht="51" customHeight="1" x14ac:dyDescent="0.35">
      <c r="B115" s="113" t="s">
        <v>204</v>
      </c>
      <c r="C115" s="336" t="s">
        <v>205</v>
      </c>
      <c r="D115" s="336"/>
      <c r="E115" s="336"/>
      <c r="F115" s="336"/>
      <c r="G115" s="336"/>
      <c r="H115" s="336"/>
      <c r="I115" s="337"/>
      <c r="J115" s="285"/>
      <c r="K115" s="255"/>
    </row>
    <row r="116" spans="2:18" ht="203" x14ac:dyDescent="0.35">
      <c r="B116" s="191" t="s">
        <v>206</v>
      </c>
      <c r="C116" s="223" t="s">
        <v>207</v>
      </c>
      <c r="D116" s="199">
        <v>16971.07</v>
      </c>
      <c r="E116" s="199"/>
      <c r="F116" s="199"/>
      <c r="G116" s="200">
        <f t="shared" ref="G116" si="36">SUM(D116:F116)</f>
        <v>16971.07</v>
      </c>
      <c r="H116" s="204">
        <v>0.4</v>
      </c>
      <c r="I116" s="247" t="s">
        <v>208</v>
      </c>
      <c r="J116" s="290"/>
      <c r="K116" s="256" t="s">
        <v>209</v>
      </c>
      <c r="L116" s="253">
        <v>19449.855833333328</v>
      </c>
      <c r="M116" s="197">
        <f t="shared" ref="M116:M121" si="37">D116-L116</f>
        <v>-2478.7858333333279</v>
      </c>
      <c r="N116" s="205">
        <f t="shared" ref="N116:N121" si="38">M116/D116</f>
        <v>-0.14605949025802897</v>
      </c>
      <c r="O116" s="197"/>
      <c r="Q116" s="207">
        <v>10402.378727372852</v>
      </c>
    </row>
    <row r="117" spans="2:18" ht="130.5" x14ac:dyDescent="0.35">
      <c r="B117" s="191" t="s">
        <v>210</v>
      </c>
      <c r="C117" s="209" t="s">
        <v>211</v>
      </c>
      <c r="D117" s="203">
        <v>11215.07</v>
      </c>
      <c r="E117" s="203"/>
      <c r="F117" s="203"/>
      <c r="G117" s="200">
        <f t="shared" ref="G117:G121" si="39">SUM(D117:F117)</f>
        <v>11215.07</v>
      </c>
      <c r="H117" s="204">
        <v>0.4</v>
      </c>
      <c r="I117" s="245" t="s">
        <v>212</v>
      </c>
      <c r="J117" s="290"/>
      <c r="K117" s="255" t="s">
        <v>213</v>
      </c>
      <c r="L117" s="253">
        <v>11927.06583333333</v>
      </c>
      <c r="M117" s="197">
        <f t="shared" si="37"/>
        <v>-711.99583333333067</v>
      </c>
      <c r="N117" s="205">
        <f t="shared" si="38"/>
        <v>-6.3485634359244369E-2</v>
      </c>
      <c r="O117" s="197"/>
      <c r="Q117" s="207">
        <v>10673.683097926496</v>
      </c>
    </row>
    <row r="118" spans="2:18" ht="139.5" x14ac:dyDescent="0.35">
      <c r="B118" s="191" t="s">
        <v>214</v>
      </c>
      <c r="C118" s="209" t="s">
        <v>215</v>
      </c>
      <c r="D118" s="203">
        <v>11831.07</v>
      </c>
      <c r="E118" s="203"/>
      <c r="F118" s="203"/>
      <c r="G118" s="200">
        <f t="shared" si="39"/>
        <v>11831.07</v>
      </c>
      <c r="H118" s="204">
        <v>0.4</v>
      </c>
      <c r="I118" s="245" t="s">
        <v>216</v>
      </c>
      <c r="J118" s="290"/>
      <c r="K118" s="255" t="s">
        <v>217</v>
      </c>
      <c r="L118" s="253">
        <v>11792.71583333333</v>
      </c>
      <c r="M118" s="197">
        <f t="shared" si="37"/>
        <v>38.354166666669698</v>
      </c>
      <c r="N118" s="205">
        <f t="shared" si="38"/>
        <v>3.2418172377198088E-3</v>
      </c>
      <c r="O118" s="197"/>
      <c r="Q118" s="207">
        <v>7363.5662350478297</v>
      </c>
    </row>
    <row r="119" spans="2:18" ht="145" x14ac:dyDescent="0.35">
      <c r="B119" s="191" t="s">
        <v>218</v>
      </c>
      <c r="C119" s="208" t="s">
        <v>219</v>
      </c>
      <c r="D119" s="197">
        <v>17869.55</v>
      </c>
      <c r="E119" s="206"/>
      <c r="F119" s="206"/>
      <c r="G119" s="200">
        <f t="shared" si="39"/>
        <v>17869.55</v>
      </c>
      <c r="H119" s="204">
        <v>0.4</v>
      </c>
      <c r="I119" s="242" t="s">
        <v>220</v>
      </c>
      <c r="J119" s="290"/>
      <c r="K119" s="256" t="s">
        <v>221</v>
      </c>
      <c r="L119" s="253">
        <v>20986.544999999998</v>
      </c>
      <c r="M119" s="197">
        <f t="shared" si="37"/>
        <v>-3116.994999999999</v>
      </c>
      <c r="N119" s="205">
        <f t="shared" si="38"/>
        <v>-0.17443052567076389</v>
      </c>
      <c r="O119" s="197"/>
      <c r="Q119" s="207">
        <v>3147.0555518714636</v>
      </c>
    </row>
    <row r="120" spans="2:18" ht="217.5" x14ac:dyDescent="0.35">
      <c r="B120" s="191" t="s">
        <v>222</v>
      </c>
      <c r="C120" s="208" t="s">
        <v>223</v>
      </c>
      <c r="D120" s="207">
        <v>23625.55</v>
      </c>
      <c r="E120" s="199"/>
      <c r="F120" s="199"/>
      <c r="G120" s="200">
        <f t="shared" si="39"/>
        <v>23625.55</v>
      </c>
      <c r="H120" s="204">
        <v>0.4</v>
      </c>
      <c r="I120" s="243" t="s">
        <v>224</v>
      </c>
      <c r="J120" s="290"/>
      <c r="K120" s="256" t="s">
        <v>225</v>
      </c>
      <c r="L120" s="253">
        <v>22573.67</v>
      </c>
      <c r="M120" s="197">
        <f t="shared" si="37"/>
        <v>1051.880000000001</v>
      </c>
      <c r="N120" s="205">
        <f t="shared" si="38"/>
        <v>4.4522984650092849E-2</v>
      </c>
      <c r="O120" s="197"/>
      <c r="Q120" s="207">
        <v>2218.5684382693717</v>
      </c>
    </row>
    <row r="121" spans="2:18" ht="139.5" x14ac:dyDescent="0.35">
      <c r="B121" s="220" t="s">
        <v>226</v>
      </c>
      <c r="C121" s="208" t="s">
        <v>227</v>
      </c>
      <c r="D121" s="207">
        <v>15058.883333333299</v>
      </c>
      <c r="E121" s="199"/>
      <c r="F121" s="199"/>
      <c r="G121" s="200">
        <f t="shared" si="39"/>
        <v>15058.883333333299</v>
      </c>
      <c r="H121" s="204">
        <v>0.4</v>
      </c>
      <c r="I121" s="242" t="s">
        <v>228</v>
      </c>
      <c r="J121" s="290"/>
      <c r="K121" s="256" t="s">
        <v>229</v>
      </c>
      <c r="L121" s="253">
        <v>14699.074411764701</v>
      </c>
      <c r="M121" s="197">
        <f t="shared" si="37"/>
        <v>359.80892156859773</v>
      </c>
      <c r="N121" s="205">
        <f t="shared" si="38"/>
        <v>2.3893466308497768E-2</v>
      </c>
      <c r="O121" s="197"/>
      <c r="Q121" s="207">
        <v>3147.0555518714636</v>
      </c>
    </row>
    <row r="122" spans="2:18" ht="15.5" x14ac:dyDescent="0.35">
      <c r="B122" s="191" t="s">
        <v>230</v>
      </c>
      <c r="C122" s="276"/>
      <c r="D122" s="25"/>
      <c r="E122" s="25"/>
      <c r="F122" s="25"/>
      <c r="G122" s="146">
        <f t="shared" ref="G122:G123" si="40">D122</f>
        <v>0</v>
      </c>
      <c r="H122" s="143"/>
      <c r="I122" s="248"/>
      <c r="J122" s="290"/>
      <c r="K122" s="255"/>
      <c r="L122" s="253"/>
      <c r="M122" s="197"/>
      <c r="N122" s="205"/>
      <c r="O122" s="197"/>
      <c r="Q122" s="207"/>
    </row>
    <row r="123" spans="2:18" ht="15.5" x14ac:dyDescent="0.35">
      <c r="B123" s="191" t="s">
        <v>231</v>
      </c>
      <c r="C123" s="276"/>
      <c r="D123" s="25"/>
      <c r="E123" s="25"/>
      <c r="F123" s="25"/>
      <c r="G123" s="146">
        <f t="shared" si="40"/>
        <v>0</v>
      </c>
      <c r="H123" s="143"/>
      <c r="I123" s="248"/>
      <c r="J123" s="290"/>
      <c r="K123" s="255"/>
      <c r="L123" s="253"/>
      <c r="M123" s="197"/>
      <c r="N123" s="205"/>
      <c r="O123" s="197"/>
      <c r="Q123" s="207"/>
    </row>
    <row r="124" spans="2:18" ht="15.5" x14ac:dyDescent="0.35">
      <c r="C124" s="113" t="s">
        <v>72</v>
      </c>
      <c r="D124" s="29">
        <f>SUM(D116:D123)</f>
        <v>96571.1933333333</v>
      </c>
      <c r="E124" s="29">
        <f t="shared" ref="E124:G124" si="41">SUM(E116:E123)</f>
        <v>0</v>
      </c>
      <c r="F124" s="29">
        <f t="shared" si="41"/>
        <v>0</v>
      </c>
      <c r="G124" s="29">
        <f t="shared" si="41"/>
        <v>96571.1933333333</v>
      </c>
      <c r="H124" s="131">
        <f>(H116*G116)+(H117*G117)+(H118*G118)+(H119*G119)+(H120*G120)+(H121*G121)+(H122*G122)+(H123*G123)</f>
        <v>38628.477333333321</v>
      </c>
      <c r="I124" s="248"/>
      <c r="J124" s="289"/>
      <c r="K124" s="255"/>
      <c r="L124" s="254">
        <f>SUM(L116:L123)</f>
        <v>101428.92691176468</v>
      </c>
      <c r="M124" s="26">
        <f>SUM(M116:M123)</f>
        <v>-4857.7335784313891</v>
      </c>
      <c r="N124" s="233">
        <f>M124/D124</f>
        <v>-5.030209745533562E-2</v>
      </c>
      <c r="O124" s="26">
        <f>(L116*H116)+(L117*H117)+(L118*H118)+(L119*H119)+(L120*H120)+(L121*H121)+(L122*H122)+(L123*H123)</f>
        <v>40571.570764705881</v>
      </c>
      <c r="Q124" s="308">
        <f>SUM(Q116:Q123)</f>
        <v>36952.307602359477</v>
      </c>
      <c r="R124" s="301">
        <f>(Q116*H116)+(Q117*H117)+(Q118*H118)+(Q119*H119)+(Q120*H120)+(Q121*H121)+(Q122*H122)+(Q123*H123)</f>
        <v>14780.92304094379</v>
      </c>
    </row>
    <row r="125" spans="2:18" ht="51" customHeight="1" x14ac:dyDescent="0.35">
      <c r="B125" s="113" t="s">
        <v>232</v>
      </c>
      <c r="C125" s="323"/>
      <c r="D125" s="323"/>
      <c r="E125" s="323"/>
      <c r="F125" s="323"/>
      <c r="G125" s="323"/>
      <c r="H125" s="323"/>
      <c r="I125" s="324"/>
      <c r="J125" s="285"/>
      <c r="K125" s="255"/>
    </row>
    <row r="126" spans="2:18" ht="15.5" x14ac:dyDescent="0.35">
      <c r="B126" s="191" t="s">
        <v>233</v>
      </c>
      <c r="C126" s="23"/>
      <c r="D126" s="24"/>
      <c r="E126" s="24"/>
      <c r="F126" s="24"/>
      <c r="G126" s="146">
        <f>D126</f>
        <v>0</v>
      </c>
      <c r="H126" s="142"/>
      <c r="I126" s="249"/>
      <c r="J126" s="290"/>
      <c r="K126" s="255"/>
    </row>
    <row r="127" spans="2:18" ht="15.5" x14ac:dyDescent="0.35">
      <c r="B127" s="191" t="s">
        <v>234</v>
      </c>
      <c r="C127" s="23"/>
      <c r="D127" s="24"/>
      <c r="E127" s="24"/>
      <c r="F127" s="24"/>
      <c r="G127" s="146">
        <f t="shared" ref="G127:G133" si="42">D127</f>
        <v>0</v>
      </c>
      <c r="H127" s="142"/>
      <c r="I127" s="249"/>
      <c r="J127" s="290"/>
      <c r="K127" s="255"/>
    </row>
    <row r="128" spans="2:18" ht="15.5" x14ac:dyDescent="0.35">
      <c r="B128" s="191" t="s">
        <v>235</v>
      </c>
      <c r="C128" s="23"/>
      <c r="D128" s="24"/>
      <c r="E128" s="24"/>
      <c r="F128" s="24"/>
      <c r="G128" s="146">
        <f t="shared" si="42"/>
        <v>0</v>
      </c>
      <c r="H128" s="142"/>
      <c r="I128" s="249"/>
      <c r="J128" s="290"/>
      <c r="K128" s="255"/>
    </row>
    <row r="129" spans="2:11" ht="15.5" x14ac:dyDescent="0.35">
      <c r="B129" s="191" t="s">
        <v>236</v>
      </c>
      <c r="C129" s="23"/>
      <c r="D129" s="24"/>
      <c r="E129" s="24"/>
      <c r="F129" s="24"/>
      <c r="G129" s="146">
        <f t="shared" si="42"/>
        <v>0</v>
      </c>
      <c r="H129" s="142"/>
      <c r="I129" s="249"/>
      <c r="J129" s="290"/>
      <c r="K129" s="255"/>
    </row>
    <row r="130" spans="2:11" ht="15.5" x14ac:dyDescent="0.35">
      <c r="B130" s="191" t="s">
        <v>237</v>
      </c>
      <c r="C130" s="23"/>
      <c r="D130" s="24"/>
      <c r="E130" s="24"/>
      <c r="F130" s="24"/>
      <c r="G130" s="146">
        <f t="shared" si="42"/>
        <v>0</v>
      </c>
      <c r="H130" s="142"/>
      <c r="I130" s="249"/>
      <c r="J130" s="290"/>
      <c r="K130" s="255"/>
    </row>
    <row r="131" spans="2:11" ht="15.5" x14ac:dyDescent="0.35">
      <c r="B131" s="191" t="s">
        <v>238</v>
      </c>
      <c r="C131" s="23"/>
      <c r="D131" s="24"/>
      <c r="E131" s="24"/>
      <c r="F131" s="24"/>
      <c r="G131" s="146">
        <f t="shared" si="42"/>
        <v>0</v>
      </c>
      <c r="H131" s="142"/>
      <c r="I131" s="249"/>
      <c r="J131" s="290"/>
      <c r="K131" s="255"/>
    </row>
    <row r="132" spans="2:11" ht="15.5" x14ac:dyDescent="0.35">
      <c r="B132" s="191" t="s">
        <v>239</v>
      </c>
      <c r="C132" s="276"/>
      <c r="D132" s="25"/>
      <c r="E132" s="25"/>
      <c r="F132" s="25"/>
      <c r="G132" s="146">
        <f t="shared" si="42"/>
        <v>0</v>
      </c>
      <c r="H132" s="143"/>
      <c r="I132" s="248"/>
      <c r="J132" s="290"/>
      <c r="K132" s="255"/>
    </row>
    <row r="133" spans="2:11" ht="15.5" x14ac:dyDescent="0.35">
      <c r="B133" s="191" t="s">
        <v>240</v>
      </c>
      <c r="C133" s="276"/>
      <c r="D133" s="25"/>
      <c r="E133" s="25"/>
      <c r="F133" s="25"/>
      <c r="G133" s="146">
        <f t="shared" si="42"/>
        <v>0</v>
      </c>
      <c r="H133" s="143"/>
      <c r="I133" s="248"/>
      <c r="J133" s="290"/>
      <c r="K133" s="255"/>
    </row>
    <row r="134" spans="2:11" ht="15.5" x14ac:dyDescent="0.35">
      <c r="C134" s="113" t="s">
        <v>72</v>
      </c>
      <c r="D134" s="29">
        <f>SUM(D126:D133)</f>
        <v>0</v>
      </c>
      <c r="E134" s="29">
        <f t="shared" ref="E134:G134" si="43">SUM(E126:E133)</f>
        <v>0</v>
      </c>
      <c r="F134" s="29">
        <f t="shared" si="43"/>
        <v>0</v>
      </c>
      <c r="G134" s="29">
        <f t="shared" si="43"/>
        <v>0</v>
      </c>
      <c r="H134" s="131">
        <f>(H126*G126)+(H127*G127)+(H128*G128)+(H129*G129)+(H130*G130)+(H131*G131)+(H132*G132)+(H133*G133)</f>
        <v>0</v>
      </c>
      <c r="I134" s="248"/>
      <c r="J134" s="289"/>
      <c r="K134" s="255"/>
    </row>
    <row r="135" spans="2:11" ht="51" customHeight="1" x14ac:dyDescent="0.35">
      <c r="B135" s="113" t="s">
        <v>241</v>
      </c>
      <c r="C135" s="323"/>
      <c r="D135" s="323"/>
      <c r="E135" s="323"/>
      <c r="F135" s="323"/>
      <c r="G135" s="323"/>
      <c r="H135" s="323"/>
      <c r="I135" s="324"/>
      <c r="J135" s="285"/>
      <c r="K135" s="255"/>
    </row>
    <row r="136" spans="2:11" ht="15.5" x14ac:dyDescent="0.35">
      <c r="B136" s="191" t="s">
        <v>242</v>
      </c>
      <c r="C136" s="23"/>
      <c r="D136" s="24"/>
      <c r="E136" s="24"/>
      <c r="F136" s="24"/>
      <c r="G136" s="146">
        <f>D136</f>
        <v>0</v>
      </c>
      <c r="H136" s="142"/>
      <c r="I136" s="249"/>
      <c r="J136" s="290"/>
      <c r="K136" s="255"/>
    </row>
    <row r="137" spans="2:11" ht="15.5" x14ac:dyDescent="0.35">
      <c r="B137" s="191" t="s">
        <v>243</v>
      </c>
      <c r="C137" s="23"/>
      <c r="D137" s="24"/>
      <c r="E137" s="24"/>
      <c r="F137" s="24"/>
      <c r="G137" s="146">
        <f t="shared" ref="G137:G143" si="44">D137</f>
        <v>0</v>
      </c>
      <c r="H137" s="142"/>
      <c r="I137" s="249"/>
      <c r="J137" s="290"/>
      <c r="K137" s="255"/>
    </row>
    <row r="138" spans="2:11" ht="15.5" x14ac:dyDescent="0.35">
      <c r="B138" s="191" t="s">
        <v>244</v>
      </c>
      <c r="C138" s="23"/>
      <c r="D138" s="24"/>
      <c r="E138" s="24"/>
      <c r="F138" s="24"/>
      <c r="G138" s="146">
        <f t="shared" si="44"/>
        <v>0</v>
      </c>
      <c r="H138" s="142"/>
      <c r="I138" s="249"/>
      <c r="J138" s="290"/>
      <c r="K138" s="255"/>
    </row>
    <row r="139" spans="2:11" ht="15.5" x14ac:dyDescent="0.35">
      <c r="B139" s="191" t="s">
        <v>245</v>
      </c>
      <c r="C139" s="23"/>
      <c r="D139" s="24"/>
      <c r="E139" s="24"/>
      <c r="F139" s="24"/>
      <c r="G139" s="146">
        <f t="shared" si="44"/>
        <v>0</v>
      </c>
      <c r="H139" s="142"/>
      <c r="I139" s="249"/>
      <c r="J139" s="290"/>
      <c r="K139" s="255"/>
    </row>
    <row r="140" spans="2:11" ht="15.5" x14ac:dyDescent="0.35">
      <c r="B140" s="191" t="s">
        <v>246</v>
      </c>
      <c r="C140" s="23"/>
      <c r="D140" s="24"/>
      <c r="E140" s="24"/>
      <c r="F140" s="24"/>
      <c r="G140" s="146">
        <f t="shared" si="44"/>
        <v>0</v>
      </c>
      <c r="H140" s="142"/>
      <c r="I140" s="249"/>
      <c r="J140" s="290"/>
      <c r="K140" s="255"/>
    </row>
    <row r="141" spans="2:11" ht="15.5" x14ac:dyDescent="0.35">
      <c r="B141" s="191" t="s">
        <v>247</v>
      </c>
      <c r="C141" s="23"/>
      <c r="D141" s="24"/>
      <c r="E141" s="24"/>
      <c r="F141" s="24"/>
      <c r="G141" s="146">
        <f t="shared" si="44"/>
        <v>0</v>
      </c>
      <c r="H141" s="142"/>
      <c r="I141" s="249"/>
      <c r="J141" s="290"/>
      <c r="K141" s="255"/>
    </row>
    <row r="142" spans="2:11" ht="15.5" x14ac:dyDescent="0.35">
      <c r="B142" s="191" t="s">
        <v>248</v>
      </c>
      <c r="C142" s="276"/>
      <c r="D142" s="25"/>
      <c r="E142" s="25"/>
      <c r="F142" s="25"/>
      <c r="G142" s="146">
        <f t="shared" si="44"/>
        <v>0</v>
      </c>
      <c r="H142" s="143"/>
      <c r="I142" s="248"/>
      <c r="J142" s="290"/>
      <c r="K142" s="255"/>
    </row>
    <row r="143" spans="2:11" ht="15.5" x14ac:dyDescent="0.35">
      <c r="B143" s="191" t="s">
        <v>249</v>
      </c>
      <c r="C143" s="276"/>
      <c r="D143" s="25"/>
      <c r="E143" s="25"/>
      <c r="F143" s="25"/>
      <c r="G143" s="146">
        <f t="shared" si="44"/>
        <v>0</v>
      </c>
      <c r="H143" s="143"/>
      <c r="I143" s="248"/>
      <c r="J143" s="290"/>
      <c r="K143" s="255"/>
    </row>
    <row r="144" spans="2:11" ht="15.5" x14ac:dyDescent="0.35">
      <c r="C144" s="113" t="s">
        <v>72</v>
      </c>
      <c r="D144" s="26">
        <f>SUM(D136:D143)</f>
        <v>0</v>
      </c>
      <c r="E144" s="26">
        <f t="shared" ref="E144:G144" si="45">SUM(E136:E143)</f>
        <v>0</v>
      </c>
      <c r="F144" s="26">
        <f t="shared" si="45"/>
        <v>0</v>
      </c>
      <c r="G144" s="26">
        <f t="shared" si="45"/>
        <v>0</v>
      </c>
      <c r="H144" s="131">
        <f>(H136*G136)+(H137*G137)+(H138*G138)+(H139*G139)+(H140*G140)+(H141*G141)+(H142*G142)+(H143*G143)</f>
        <v>0</v>
      </c>
      <c r="I144" s="248"/>
      <c r="J144" s="289"/>
      <c r="K144" s="255"/>
    </row>
    <row r="145" spans="2:11" ht="15.75" customHeight="1" x14ac:dyDescent="0.35">
      <c r="B145" s="7"/>
      <c r="C145" s="17"/>
      <c r="D145" s="31"/>
      <c r="E145" s="31"/>
      <c r="F145" s="31"/>
      <c r="G145" s="31"/>
      <c r="H145" s="31"/>
      <c r="I145" s="82"/>
      <c r="J145" s="291"/>
      <c r="K145" s="255"/>
    </row>
    <row r="146" spans="2:11" ht="51" customHeight="1" x14ac:dyDescent="0.35">
      <c r="B146" s="113" t="s">
        <v>250</v>
      </c>
      <c r="C146" s="321"/>
      <c r="D146" s="321"/>
      <c r="E146" s="321"/>
      <c r="F146" s="321"/>
      <c r="G146" s="321"/>
      <c r="H146" s="321"/>
      <c r="I146" s="322"/>
      <c r="J146" s="284"/>
      <c r="K146" s="255"/>
    </row>
    <row r="147" spans="2:11" ht="51" customHeight="1" x14ac:dyDescent="0.35">
      <c r="B147" s="113" t="s">
        <v>251</v>
      </c>
      <c r="C147" s="323"/>
      <c r="D147" s="323"/>
      <c r="E147" s="323"/>
      <c r="F147" s="323"/>
      <c r="G147" s="323"/>
      <c r="H147" s="323"/>
      <c r="I147" s="324"/>
      <c r="J147" s="285"/>
      <c r="K147" s="255"/>
    </row>
    <row r="148" spans="2:11" ht="15.5" x14ac:dyDescent="0.35">
      <c r="B148" s="191" t="s">
        <v>252</v>
      </c>
      <c r="C148" s="23"/>
      <c r="D148" s="24"/>
      <c r="E148" s="24"/>
      <c r="F148" s="24"/>
      <c r="G148" s="146">
        <f>D148</f>
        <v>0</v>
      </c>
      <c r="H148" s="142"/>
      <c r="I148" s="249"/>
      <c r="J148" s="290"/>
      <c r="K148" s="255"/>
    </row>
    <row r="149" spans="2:11" ht="15.5" x14ac:dyDescent="0.35">
      <c r="B149" s="191" t="s">
        <v>253</v>
      </c>
      <c r="C149" s="23"/>
      <c r="D149" s="24"/>
      <c r="E149" s="24"/>
      <c r="F149" s="24"/>
      <c r="G149" s="146">
        <f t="shared" ref="G149:G155" si="46">D149</f>
        <v>0</v>
      </c>
      <c r="H149" s="142"/>
      <c r="I149" s="249"/>
      <c r="J149" s="290"/>
      <c r="K149" s="255"/>
    </row>
    <row r="150" spans="2:11" ht="15.5" x14ac:dyDescent="0.35">
      <c r="B150" s="191" t="s">
        <v>254</v>
      </c>
      <c r="C150" s="23"/>
      <c r="D150" s="24"/>
      <c r="E150" s="24"/>
      <c r="F150" s="24"/>
      <c r="G150" s="146">
        <f t="shared" si="46"/>
        <v>0</v>
      </c>
      <c r="H150" s="142"/>
      <c r="I150" s="249"/>
      <c r="J150" s="290"/>
      <c r="K150" s="255"/>
    </row>
    <row r="151" spans="2:11" ht="15.5" x14ac:dyDescent="0.35">
      <c r="B151" s="191" t="s">
        <v>255</v>
      </c>
      <c r="C151" s="23"/>
      <c r="D151" s="24"/>
      <c r="E151" s="24"/>
      <c r="F151" s="24"/>
      <c r="G151" s="146">
        <f t="shared" si="46"/>
        <v>0</v>
      </c>
      <c r="H151" s="142"/>
      <c r="I151" s="249"/>
      <c r="J151" s="290"/>
      <c r="K151" s="255"/>
    </row>
    <row r="152" spans="2:11" ht="15.5" x14ac:dyDescent="0.35">
      <c r="B152" s="191" t="s">
        <v>256</v>
      </c>
      <c r="C152" s="23"/>
      <c r="D152" s="24"/>
      <c r="E152" s="24"/>
      <c r="F152" s="24"/>
      <c r="G152" s="146">
        <f t="shared" si="46"/>
        <v>0</v>
      </c>
      <c r="H152" s="142"/>
      <c r="I152" s="249"/>
      <c r="J152" s="290"/>
      <c r="K152" s="255"/>
    </row>
    <row r="153" spans="2:11" ht="15.5" x14ac:dyDescent="0.35">
      <c r="B153" s="191" t="s">
        <v>257</v>
      </c>
      <c r="C153" s="23"/>
      <c r="D153" s="24"/>
      <c r="E153" s="24"/>
      <c r="F153" s="24"/>
      <c r="G153" s="146">
        <f t="shared" si="46"/>
        <v>0</v>
      </c>
      <c r="H153" s="142"/>
      <c r="I153" s="249"/>
      <c r="J153" s="290"/>
      <c r="K153" s="255"/>
    </row>
    <row r="154" spans="2:11" ht="15.5" x14ac:dyDescent="0.35">
      <c r="B154" s="191" t="s">
        <v>258</v>
      </c>
      <c r="C154" s="276"/>
      <c r="D154" s="25"/>
      <c r="E154" s="25"/>
      <c r="F154" s="25"/>
      <c r="G154" s="146">
        <f t="shared" si="46"/>
        <v>0</v>
      </c>
      <c r="H154" s="143"/>
      <c r="I154" s="248"/>
      <c r="J154" s="290"/>
      <c r="K154" s="255"/>
    </row>
    <row r="155" spans="2:11" ht="15.5" x14ac:dyDescent="0.35">
      <c r="B155" s="191" t="s">
        <v>259</v>
      </c>
      <c r="C155" s="276"/>
      <c r="D155" s="25"/>
      <c r="E155" s="25"/>
      <c r="F155" s="25"/>
      <c r="G155" s="146">
        <f t="shared" si="46"/>
        <v>0</v>
      </c>
      <c r="H155" s="143"/>
      <c r="I155" s="248"/>
      <c r="J155" s="290"/>
      <c r="K155" s="255"/>
    </row>
    <row r="156" spans="2:11" ht="15.5" x14ac:dyDescent="0.35">
      <c r="C156" s="113" t="s">
        <v>72</v>
      </c>
      <c r="D156" s="26">
        <f>SUM(D148:D155)</f>
        <v>0</v>
      </c>
      <c r="E156" s="26">
        <f t="shared" ref="E156:G156" si="47">SUM(E148:E155)</f>
        <v>0</v>
      </c>
      <c r="F156" s="26">
        <f t="shared" si="47"/>
        <v>0</v>
      </c>
      <c r="G156" s="29">
        <f t="shared" si="47"/>
        <v>0</v>
      </c>
      <c r="H156" s="131">
        <f>(H148*G148)+(H149*G149)+(H150*G150)+(H151*G151)+(H152*G152)+(H153*G153)+(H154*G154)+(H155*G155)</f>
        <v>0</v>
      </c>
      <c r="I156" s="248"/>
      <c r="J156" s="289"/>
      <c r="K156" s="255"/>
    </row>
    <row r="157" spans="2:11" ht="51" customHeight="1" x14ac:dyDescent="0.35">
      <c r="B157" s="113" t="s">
        <v>260</v>
      </c>
      <c r="C157" s="323"/>
      <c r="D157" s="323"/>
      <c r="E157" s="323"/>
      <c r="F157" s="323"/>
      <c r="G157" s="323"/>
      <c r="H157" s="323"/>
      <c r="I157" s="324"/>
      <c r="J157" s="285"/>
      <c r="K157" s="255"/>
    </row>
    <row r="158" spans="2:11" ht="15.5" x14ac:dyDescent="0.35">
      <c r="B158" s="191" t="s">
        <v>261</v>
      </c>
      <c r="C158" s="23"/>
      <c r="D158" s="24"/>
      <c r="E158" s="24"/>
      <c r="F158" s="24"/>
      <c r="G158" s="146">
        <f>D158</f>
        <v>0</v>
      </c>
      <c r="H158" s="142"/>
      <c r="I158" s="249"/>
      <c r="J158" s="290"/>
      <c r="K158" s="255"/>
    </row>
    <row r="159" spans="2:11" ht="15.5" x14ac:dyDescent="0.35">
      <c r="B159" s="191" t="s">
        <v>262</v>
      </c>
      <c r="C159" s="23"/>
      <c r="D159" s="24"/>
      <c r="E159" s="24"/>
      <c r="F159" s="24"/>
      <c r="G159" s="146">
        <f t="shared" ref="G159:G165" si="48">D159</f>
        <v>0</v>
      </c>
      <c r="H159" s="142"/>
      <c r="I159" s="249"/>
      <c r="J159" s="290"/>
      <c r="K159" s="255"/>
    </row>
    <row r="160" spans="2:11" ht="15.5" x14ac:dyDescent="0.35">
      <c r="B160" s="191" t="s">
        <v>263</v>
      </c>
      <c r="C160" s="23"/>
      <c r="D160" s="24"/>
      <c r="E160" s="24"/>
      <c r="F160" s="24"/>
      <c r="G160" s="146">
        <f t="shared" si="48"/>
        <v>0</v>
      </c>
      <c r="H160" s="142"/>
      <c r="I160" s="249"/>
      <c r="J160" s="290"/>
      <c r="K160" s="255"/>
    </row>
    <row r="161" spans="2:11" ht="15.5" x14ac:dyDescent="0.35">
      <c r="B161" s="191" t="s">
        <v>264</v>
      </c>
      <c r="C161" s="23"/>
      <c r="D161" s="24"/>
      <c r="E161" s="24"/>
      <c r="F161" s="24"/>
      <c r="G161" s="146">
        <f t="shared" si="48"/>
        <v>0</v>
      </c>
      <c r="H161" s="142"/>
      <c r="I161" s="249"/>
      <c r="J161" s="290"/>
      <c r="K161" s="255"/>
    </row>
    <row r="162" spans="2:11" ht="15.5" x14ac:dyDescent="0.35">
      <c r="B162" s="191" t="s">
        <v>265</v>
      </c>
      <c r="C162" s="23"/>
      <c r="D162" s="24"/>
      <c r="E162" s="24"/>
      <c r="F162" s="24"/>
      <c r="G162" s="146">
        <f t="shared" si="48"/>
        <v>0</v>
      </c>
      <c r="H162" s="142"/>
      <c r="I162" s="249"/>
      <c r="J162" s="290"/>
      <c r="K162" s="255"/>
    </row>
    <row r="163" spans="2:11" ht="15.5" x14ac:dyDescent="0.35">
      <c r="B163" s="191" t="s">
        <v>266</v>
      </c>
      <c r="C163" s="23"/>
      <c r="D163" s="24"/>
      <c r="E163" s="24"/>
      <c r="F163" s="24"/>
      <c r="G163" s="146">
        <f t="shared" si="48"/>
        <v>0</v>
      </c>
      <c r="H163" s="142"/>
      <c r="I163" s="249"/>
      <c r="J163" s="290"/>
      <c r="K163" s="255"/>
    </row>
    <row r="164" spans="2:11" ht="15.5" x14ac:dyDescent="0.35">
      <c r="B164" s="191" t="s">
        <v>267</v>
      </c>
      <c r="C164" s="276"/>
      <c r="D164" s="25"/>
      <c r="E164" s="25"/>
      <c r="F164" s="25"/>
      <c r="G164" s="146">
        <f t="shared" si="48"/>
        <v>0</v>
      </c>
      <c r="H164" s="143"/>
      <c r="I164" s="248"/>
      <c r="J164" s="290"/>
      <c r="K164" s="255"/>
    </row>
    <row r="165" spans="2:11" ht="15.5" x14ac:dyDescent="0.35">
      <c r="B165" s="191" t="s">
        <v>268</v>
      </c>
      <c r="C165" s="276"/>
      <c r="D165" s="25"/>
      <c r="E165" s="25"/>
      <c r="F165" s="25"/>
      <c r="G165" s="146">
        <f t="shared" si="48"/>
        <v>0</v>
      </c>
      <c r="H165" s="143"/>
      <c r="I165" s="248"/>
      <c r="J165" s="290"/>
      <c r="K165" s="255"/>
    </row>
    <row r="166" spans="2:11" ht="15.5" x14ac:dyDescent="0.35">
      <c r="C166" s="113" t="s">
        <v>72</v>
      </c>
      <c r="D166" s="29">
        <f>SUM(D158:D165)</f>
        <v>0</v>
      </c>
      <c r="E166" s="29">
        <f t="shared" ref="E166:G166" si="49">SUM(E158:E165)</f>
        <v>0</v>
      </c>
      <c r="F166" s="29">
        <f t="shared" si="49"/>
        <v>0</v>
      </c>
      <c r="G166" s="29">
        <f t="shared" si="49"/>
        <v>0</v>
      </c>
      <c r="H166" s="131">
        <f>(H158*G158)+(H159*G159)+(H160*G160)+(H161*G161)+(H162*G162)+(H163*G163)+(H164*G164)+(H165*G165)</f>
        <v>0</v>
      </c>
      <c r="I166" s="248"/>
      <c r="J166" s="289"/>
      <c r="K166" s="255"/>
    </row>
    <row r="167" spans="2:11" ht="51" customHeight="1" x14ac:dyDescent="0.35">
      <c r="B167" s="113" t="s">
        <v>269</v>
      </c>
      <c r="C167" s="323"/>
      <c r="D167" s="323"/>
      <c r="E167" s="323"/>
      <c r="F167" s="323"/>
      <c r="G167" s="323"/>
      <c r="H167" s="323"/>
      <c r="I167" s="324"/>
      <c r="J167" s="285"/>
      <c r="K167" s="255"/>
    </row>
    <row r="168" spans="2:11" ht="15.5" x14ac:dyDescent="0.35">
      <c r="B168" s="191" t="s">
        <v>270</v>
      </c>
      <c r="C168" s="23"/>
      <c r="D168" s="24"/>
      <c r="E168" s="24"/>
      <c r="F168" s="24"/>
      <c r="G168" s="146">
        <f>D168</f>
        <v>0</v>
      </c>
      <c r="H168" s="142"/>
      <c r="I168" s="249"/>
      <c r="J168" s="290"/>
      <c r="K168" s="255"/>
    </row>
    <row r="169" spans="2:11" ht="15.5" x14ac:dyDescent="0.35">
      <c r="B169" s="191" t="s">
        <v>271</v>
      </c>
      <c r="C169" s="23"/>
      <c r="D169" s="24"/>
      <c r="E169" s="24"/>
      <c r="F169" s="24"/>
      <c r="G169" s="146">
        <f t="shared" ref="G169:G175" si="50">D169</f>
        <v>0</v>
      </c>
      <c r="H169" s="142"/>
      <c r="I169" s="249"/>
      <c r="J169" s="290"/>
      <c r="K169" s="255"/>
    </row>
    <row r="170" spans="2:11" ht="15.5" x14ac:dyDescent="0.35">
      <c r="B170" s="191" t="s">
        <v>272</v>
      </c>
      <c r="C170" s="23"/>
      <c r="D170" s="24"/>
      <c r="E170" s="24"/>
      <c r="F170" s="24"/>
      <c r="G170" s="146">
        <f t="shared" si="50"/>
        <v>0</v>
      </c>
      <c r="H170" s="142"/>
      <c r="I170" s="249"/>
      <c r="J170" s="290"/>
      <c r="K170" s="255"/>
    </row>
    <row r="171" spans="2:11" ht="15.5" x14ac:dyDescent="0.35">
      <c r="B171" s="191" t="s">
        <v>273</v>
      </c>
      <c r="C171" s="23"/>
      <c r="D171" s="24"/>
      <c r="E171" s="24"/>
      <c r="F171" s="24"/>
      <c r="G171" s="146">
        <f t="shared" si="50"/>
        <v>0</v>
      </c>
      <c r="H171" s="142"/>
      <c r="I171" s="249"/>
      <c r="J171" s="290"/>
      <c r="K171" s="255"/>
    </row>
    <row r="172" spans="2:11" ht="15.5" x14ac:dyDescent="0.35">
      <c r="B172" s="191" t="s">
        <v>274</v>
      </c>
      <c r="C172" s="23"/>
      <c r="D172" s="24"/>
      <c r="E172" s="24"/>
      <c r="F172" s="24"/>
      <c r="G172" s="146">
        <f t="shared" si="50"/>
        <v>0</v>
      </c>
      <c r="H172" s="142"/>
      <c r="I172" s="249"/>
      <c r="J172" s="290"/>
      <c r="K172" s="255"/>
    </row>
    <row r="173" spans="2:11" ht="15.5" x14ac:dyDescent="0.35">
      <c r="B173" s="191" t="s">
        <v>275</v>
      </c>
      <c r="C173" s="23"/>
      <c r="D173" s="24"/>
      <c r="E173" s="24"/>
      <c r="F173" s="24"/>
      <c r="G173" s="146">
        <f t="shared" si="50"/>
        <v>0</v>
      </c>
      <c r="H173" s="142"/>
      <c r="I173" s="249"/>
      <c r="J173" s="290"/>
      <c r="K173" s="255"/>
    </row>
    <row r="174" spans="2:11" ht="15.5" x14ac:dyDescent="0.35">
      <c r="B174" s="191" t="s">
        <v>276</v>
      </c>
      <c r="C174" s="276"/>
      <c r="D174" s="25"/>
      <c r="E174" s="25"/>
      <c r="F174" s="25"/>
      <c r="G174" s="146">
        <f t="shared" si="50"/>
        <v>0</v>
      </c>
      <c r="H174" s="143"/>
      <c r="I174" s="248"/>
      <c r="J174" s="290"/>
      <c r="K174" s="255"/>
    </row>
    <row r="175" spans="2:11" ht="15.5" x14ac:dyDescent="0.35">
      <c r="B175" s="191" t="s">
        <v>277</v>
      </c>
      <c r="C175" s="276"/>
      <c r="D175" s="25"/>
      <c r="E175" s="25"/>
      <c r="F175" s="25"/>
      <c r="G175" s="146">
        <f t="shared" si="50"/>
        <v>0</v>
      </c>
      <c r="H175" s="143"/>
      <c r="I175" s="248"/>
      <c r="J175" s="290"/>
      <c r="K175" s="255"/>
    </row>
    <row r="176" spans="2:11" ht="15.5" x14ac:dyDescent="0.35">
      <c r="C176" s="113" t="s">
        <v>72</v>
      </c>
      <c r="D176" s="29">
        <f>SUM(D168:D175)</f>
        <v>0</v>
      </c>
      <c r="E176" s="29">
        <f t="shared" ref="E176:G176" si="51">SUM(E168:E175)</f>
        <v>0</v>
      </c>
      <c r="F176" s="29">
        <f t="shared" si="51"/>
        <v>0</v>
      </c>
      <c r="G176" s="29">
        <f t="shared" si="51"/>
        <v>0</v>
      </c>
      <c r="H176" s="131">
        <f>(H168*G168)+(H169*G169)+(H170*G170)+(H171*G171)+(H172*G172)+(H173*G173)+(H174*G174)+(H175*G175)</f>
        <v>0</v>
      </c>
      <c r="I176" s="248"/>
      <c r="J176" s="289"/>
      <c r="K176" s="255"/>
    </row>
    <row r="177" spans="2:17" ht="51" customHeight="1" x14ac:dyDescent="0.35">
      <c r="B177" s="113" t="s">
        <v>278</v>
      </c>
      <c r="C177" s="323"/>
      <c r="D177" s="323"/>
      <c r="E177" s="323"/>
      <c r="F177" s="323"/>
      <c r="G177" s="323"/>
      <c r="H177" s="323"/>
      <c r="I177" s="324"/>
      <c r="J177" s="285"/>
      <c r="K177" s="255"/>
    </row>
    <row r="178" spans="2:17" ht="15.5" x14ac:dyDescent="0.35">
      <c r="B178" s="191" t="s">
        <v>279</v>
      </c>
      <c r="C178" s="23"/>
      <c r="D178" s="24"/>
      <c r="E178" s="24"/>
      <c r="F178" s="24"/>
      <c r="G178" s="146">
        <f>D178</f>
        <v>0</v>
      </c>
      <c r="H178" s="142"/>
      <c r="I178" s="249"/>
      <c r="J178" s="290"/>
      <c r="K178" s="255"/>
    </row>
    <row r="179" spans="2:17" ht="15.5" x14ac:dyDescent="0.35">
      <c r="B179" s="191" t="s">
        <v>280</v>
      </c>
      <c r="C179" s="23"/>
      <c r="D179" s="24"/>
      <c r="E179" s="24"/>
      <c r="F179" s="24"/>
      <c r="G179" s="146">
        <f t="shared" ref="G179:G185" si="52">D179</f>
        <v>0</v>
      </c>
      <c r="H179" s="142"/>
      <c r="I179" s="249"/>
      <c r="J179" s="290"/>
      <c r="K179" s="255"/>
    </row>
    <row r="180" spans="2:17" ht="15.5" x14ac:dyDescent="0.35">
      <c r="B180" s="191" t="s">
        <v>281</v>
      </c>
      <c r="C180" s="23"/>
      <c r="D180" s="24"/>
      <c r="E180" s="24"/>
      <c r="F180" s="24"/>
      <c r="G180" s="146">
        <f t="shared" si="52"/>
        <v>0</v>
      </c>
      <c r="H180" s="142"/>
      <c r="I180" s="249"/>
      <c r="J180" s="290"/>
      <c r="K180" s="255"/>
    </row>
    <row r="181" spans="2:17" ht="15.5" x14ac:dyDescent="0.35">
      <c r="B181" s="191" t="s">
        <v>282</v>
      </c>
      <c r="C181" s="23"/>
      <c r="D181" s="24"/>
      <c r="E181" s="24"/>
      <c r="F181" s="24"/>
      <c r="G181" s="146">
        <f t="shared" si="52"/>
        <v>0</v>
      </c>
      <c r="H181" s="142"/>
      <c r="I181" s="249"/>
      <c r="J181" s="290"/>
      <c r="K181" s="255"/>
    </row>
    <row r="182" spans="2:17" ht="15.5" x14ac:dyDescent="0.35">
      <c r="B182" s="191" t="s">
        <v>283</v>
      </c>
      <c r="C182" s="23"/>
      <c r="D182" s="24"/>
      <c r="E182" s="24"/>
      <c r="F182" s="24"/>
      <c r="G182" s="146">
        <f t="shared" si="52"/>
        <v>0</v>
      </c>
      <c r="H182" s="142"/>
      <c r="I182" s="249"/>
      <c r="J182" s="290"/>
      <c r="K182" s="255"/>
    </row>
    <row r="183" spans="2:17" ht="15.5" x14ac:dyDescent="0.35">
      <c r="B183" s="191" t="s">
        <v>284</v>
      </c>
      <c r="C183" s="23"/>
      <c r="D183" s="24"/>
      <c r="E183" s="24"/>
      <c r="F183" s="24"/>
      <c r="G183" s="146">
        <f t="shared" si="52"/>
        <v>0</v>
      </c>
      <c r="H183" s="142"/>
      <c r="I183" s="249"/>
      <c r="J183" s="290"/>
      <c r="K183" s="255"/>
    </row>
    <row r="184" spans="2:17" ht="15.5" x14ac:dyDescent="0.35">
      <c r="B184" s="191" t="s">
        <v>285</v>
      </c>
      <c r="C184" s="276"/>
      <c r="D184" s="25"/>
      <c r="E184" s="25"/>
      <c r="F184" s="25"/>
      <c r="G184" s="146">
        <f t="shared" si="52"/>
        <v>0</v>
      </c>
      <c r="H184" s="143"/>
      <c r="I184" s="248"/>
      <c r="J184" s="290"/>
      <c r="K184" s="255"/>
    </row>
    <row r="185" spans="2:17" ht="15.5" x14ac:dyDescent="0.35">
      <c r="B185" s="191" t="s">
        <v>286</v>
      </c>
      <c r="C185" s="276"/>
      <c r="D185" s="25"/>
      <c r="E185" s="25"/>
      <c r="F185" s="25"/>
      <c r="G185" s="146">
        <f t="shared" si="52"/>
        <v>0</v>
      </c>
      <c r="H185" s="143"/>
      <c r="I185" s="248"/>
      <c r="J185" s="290"/>
      <c r="K185" s="255"/>
    </row>
    <row r="186" spans="2:17" ht="15.5" x14ac:dyDescent="0.35">
      <c r="C186" s="113" t="s">
        <v>72</v>
      </c>
      <c r="D186" s="26">
        <f>SUM(D178:D185)</f>
        <v>0</v>
      </c>
      <c r="E186" s="26">
        <f t="shared" ref="E186:G186" si="53">SUM(E178:E185)</f>
        <v>0</v>
      </c>
      <c r="F186" s="26">
        <f t="shared" si="53"/>
        <v>0</v>
      </c>
      <c r="G186" s="26">
        <f t="shared" si="53"/>
        <v>0</v>
      </c>
      <c r="H186" s="131">
        <f>(H178*G178)+(H179*G179)+(H180*G180)+(H181*G181)+(H182*G182)+(H183*G183)+(H184*G184)+(H185*G185)</f>
        <v>0</v>
      </c>
      <c r="I186" s="248"/>
      <c r="J186" s="289"/>
      <c r="K186" s="255"/>
    </row>
    <row r="187" spans="2:17" ht="15.75" customHeight="1" x14ac:dyDescent="0.35">
      <c r="B187" s="7"/>
      <c r="C187" s="17"/>
      <c r="D187" s="31"/>
      <c r="E187" s="31"/>
      <c r="F187" s="31"/>
      <c r="G187" s="31"/>
      <c r="H187" s="31"/>
      <c r="I187" s="17"/>
      <c r="J187" s="291"/>
      <c r="K187" s="255"/>
    </row>
    <row r="188" spans="2:17" ht="15.75" customHeight="1" x14ac:dyDescent="0.35">
      <c r="B188" s="7"/>
      <c r="C188" s="17"/>
      <c r="D188" s="31"/>
      <c r="E188" s="31"/>
      <c r="F188" s="31"/>
      <c r="G188" s="31"/>
      <c r="H188" s="31"/>
      <c r="I188" s="17"/>
      <c r="J188" s="291"/>
      <c r="K188" s="255"/>
    </row>
    <row r="189" spans="2:17" ht="63.75" customHeight="1" x14ac:dyDescent="0.35">
      <c r="B189" s="113" t="s">
        <v>287</v>
      </c>
      <c r="C189" s="22"/>
      <c r="D189" s="39"/>
      <c r="E189" s="39"/>
      <c r="F189" s="39"/>
      <c r="G189" s="132">
        <f>D189</f>
        <v>0</v>
      </c>
      <c r="H189" s="144"/>
      <c r="I189" s="250"/>
      <c r="J189" s="289"/>
      <c r="K189" s="255"/>
    </row>
    <row r="190" spans="2:17" ht="69.75" customHeight="1" x14ac:dyDescent="0.35">
      <c r="B190" s="113" t="s">
        <v>288</v>
      </c>
      <c r="C190" s="22"/>
      <c r="D190" s="39"/>
      <c r="E190" s="39"/>
      <c r="F190" s="39"/>
      <c r="G190" s="132">
        <f t="shared" ref="G190:G192" si="54">D190</f>
        <v>0</v>
      </c>
      <c r="H190" s="144"/>
      <c r="I190" s="250"/>
      <c r="J190" s="289"/>
      <c r="K190" s="255"/>
    </row>
    <row r="191" spans="2:17" ht="111" customHeight="1" x14ac:dyDescent="0.35">
      <c r="B191" s="113" t="s">
        <v>289</v>
      </c>
      <c r="C191" s="136"/>
      <c r="D191" s="210">
        <v>39219</v>
      </c>
      <c r="E191" s="39"/>
      <c r="F191" s="39"/>
      <c r="G191" s="132">
        <f t="shared" si="54"/>
        <v>39219</v>
      </c>
      <c r="H191" s="144">
        <v>0.3</v>
      </c>
      <c r="I191" s="250" t="s">
        <v>290</v>
      </c>
      <c r="J191" s="290"/>
      <c r="K191" s="255"/>
      <c r="L191" s="253">
        <v>37326.020093575396</v>
      </c>
      <c r="M191" s="197">
        <f t="shared" ref="M191:M192" si="55">D191-L191</f>
        <v>1892.9799064246035</v>
      </c>
      <c r="N191" s="205">
        <f t="shared" ref="N191:N192" si="56">M191/D191</f>
        <v>4.8266909060011819E-2</v>
      </c>
      <c r="O191" s="197"/>
      <c r="Q191" s="207">
        <v>12057.204685832628</v>
      </c>
    </row>
    <row r="192" spans="2:17" ht="65.25" customHeight="1" x14ac:dyDescent="0.35">
      <c r="B192" s="137" t="s">
        <v>291</v>
      </c>
      <c r="C192" s="22"/>
      <c r="D192" s="39">
        <v>18000</v>
      </c>
      <c r="E192" s="39"/>
      <c r="F192" s="39"/>
      <c r="G192" s="132">
        <f t="shared" si="54"/>
        <v>18000</v>
      </c>
      <c r="H192" s="144">
        <v>0.3</v>
      </c>
      <c r="I192" s="250" t="s">
        <v>292</v>
      </c>
      <c r="J192" s="290"/>
      <c r="K192" s="255"/>
      <c r="L192" s="253">
        <v>18000</v>
      </c>
      <c r="M192" s="197">
        <f t="shared" si="55"/>
        <v>0</v>
      </c>
      <c r="N192" s="205">
        <f t="shared" si="56"/>
        <v>0</v>
      </c>
      <c r="O192" s="197"/>
      <c r="Q192" s="207">
        <v>0</v>
      </c>
    </row>
    <row r="193" spans="2:19" ht="21.75" customHeight="1" x14ac:dyDescent="0.35">
      <c r="B193" s="7"/>
      <c r="C193" s="138" t="s">
        <v>293</v>
      </c>
      <c r="D193" s="147">
        <f>SUM(D189:D192)</f>
        <v>57219</v>
      </c>
      <c r="E193" s="147">
        <f t="shared" ref="E193:F193" si="57">SUM(E189:E192)</f>
        <v>0</v>
      </c>
      <c r="F193" s="147">
        <f t="shared" si="57"/>
        <v>0</v>
      </c>
      <c r="G193" s="147">
        <f>SUM(G189:G192)</f>
        <v>57219</v>
      </c>
      <c r="H193" s="131">
        <f>(H189*G189)+(H190*G190)+(H191*G191)+(H192*G192)</f>
        <v>17165.699999999997</v>
      </c>
      <c r="I193" s="251"/>
      <c r="J193" s="291"/>
      <c r="K193" s="255"/>
      <c r="L193" s="254">
        <f>SUM(L189:L192)</f>
        <v>55326.020093575396</v>
      </c>
      <c r="M193" s="26">
        <f>SUM(M189:M192)</f>
        <v>1892.9799064246035</v>
      </c>
      <c r="N193" s="233">
        <f>M193/D193</f>
        <v>3.3083065178080767E-2</v>
      </c>
      <c r="O193" s="26">
        <f>(L191*H191)+(L192*H192)</f>
        <v>16597.80602807262</v>
      </c>
      <c r="Q193" s="308">
        <f>SUM(Q189:Q192)</f>
        <v>12057.204685832628</v>
      </c>
      <c r="R193" s="301">
        <f>(Q191*H191)+(Q192*H192)</f>
        <v>3617.1614057497886</v>
      </c>
    </row>
    <row r="194" spans="2:19" ht="15.75" customHeight="1" x14ac:dyDescent="0.35">
      <c r="B194" s="7"/>
      <c r="C194" s="17"/>
      <c r="D194" s="31"/>
      <c r="E194" s="31"/>
      <c r="F194" s="31"/>
      <c r="G194" s="31"/>
      <c r="H194" s="31"/>
      <c r="I194" s="17"/>
      <c r="J194" s="4"/>
    </row>
    <row r="195" spans="2:19" ht="15.75" customHeight="1" x14ac:dyDescent="0.35">
      <c r="B195" s="7"/>
      <c r="C195" s="17"/>
      <c r="D195" s="31"/>
      <c r="E195" s="31"/>
      <c r="F195" s="31"/>
      <c r="G195" s="31"/>
      <c r="H195" s="31"/>
      <c r="I195" s="17"/>
      <c r="J195" s="4"/>
    </row>
    <row r="196" spans="2:19" ht="15.75" customHeight="1" x14ac:dyDescent="0.35">
      <c r="B196" s="7"/>
      <c r="C196" s="17"/>
      <c r="D196" s="31"/>
      <c r="E196" s="31"/>
      <c r="F196" s="31"/>
      <c r="G196" s="31"/>
      <c r="H196" s="31"/>
      <c r="I196" s="17"/>
      <c r="J196" s="4"/>
    </row>
    <row r="197" spans="2:19" ht="15.75" customHeight="1" x14ac:dyDescent="0.35">
      <c r="B197" s="7"/>
      <c r="C197" s="17"/>
      <c r="D197" s="31"/>
      <c r="E197" s="31"/>
      <c r="F197" s="31"/>
      <c r="G197" s="31"/>
      <c r="H197" s="31"/>
      <c r="I197" s="17"/>
      <c r="J197" s="4"/>
    </row>
    <row r="198" spans="2:19" ht="15.75" customHeight="1" x14ac:dyDescent="0.35">
      <c r="B198" s="7"/>
      <c r="C198" s="17"/>
      <c r="D198" s="31"/>
      <c r="E198" s="31"/>
      <c r="F198" s="31"/>
      <c r="G198" s="31"/>
      <c r="H198" s="31"/>
      <c r="I198" s="17"/>
      <c r="J198" s="4"/>
    </row>
    <row r="199" spans="2:19" ht="15.75" customHeight="1" x14ac:dyDescent="0.35">
      <c r="B199" s="7"/>
      <c r="C199" s="17"/>
      <c r="D199" s="31"/>
      <c r="E199" s="31"/>
      <c r="F199" s="31"/>
      <c r="G199" s="31"/>
      <c r="H199" s="31"/>
      <c r="I199" s="17"/>
      <c r="J199" s="4"/>
    </row>
    <row r="200" spans="2:19" ht="15.75" customHeight="1" thickBot="1" x14ac:dyDescent="0.4">
      <c r="B200" s="7"/>
      <c r="C200" s="17"/>
      <c r="D200" s="31"/>
      <c r="E200" s="31"/>
      <c r="F200" s="31"/>
      <c r="G200" s="31"/>
      <c r="H200" s="31"/>
      <c r="I200" s="17"/>
      <c r="J200" s="4"/>
    </row>
    <row r="201" spans="2:19" ht="15.5" x14ac:dyDescent="0.35">
      <c r="B201" s="7"/>
      <c r="C201" s="325" t="s">
        <v>294</v>
      </c>
      <c r="D201" s="326"/>
      <c r="E201" s="157"/>
      <c r="F201" s="157"/>
      <c r="G201" s="157"/>
      <c r="H201" s="20"/>
      <c r="I201" s="20"/>
    </row>
    <row r="202" spans="2:19" ht="40.5" customHeight="1" x14ac:dyDescent="0.35">
      <c r="B202" s="7"/>
      <c r="C202" s="317"/>
      <c r="D202" s="162" t="s">
        <v>295</v>
      </c>
      <c r="E202" s="158" t="s">
        <v>296</v>
      </c>
      <c r="F202" s="131" t="s">
        <v>297</v>
      </c>
      <c r="G202" s="319" t="s">
        <v>10</v>
      </c>
      <c r="H202" s="17"/>
      <c r="I202" s="20"/>
    </row>
    <row r="203" spans="2:19" ht="24.75" customHeight="1" x14ac:dyDescent="0.35">
      <c r="B203" s="7"/>
      <c r="C203" s="318"/>
      <c r="D203" s="163">
        <f>D13</f>
        <v>0</v>
      </c>
      <c r="E203" s="159">
        <f>E13</f>
        <v>0</v>
      </c>
      <c r="F203" s="148">
        <f>F13</f>
        <v>0</v>
      </c>
      <c r="G203" s="320"/>
      <c r="H203" s="17"/>
      <c r="I203" s="20"/>
    </row>
    <row r="204" spans="2:19" ht="41.25" customHeight="1" x14ac:dyDescent="0.35">
      <c r="B204" s="32"/>
      <c r="C204" s="133" t="s">
        <v>298</v>
      </c>
      <c r="D204" s="134">
        <f>SUM(D30,D40,D50,D60,D72,D82,D92,D102,D114,D124,D134,D144,D156,D166,D176,D186,D189,D190,D191,D192)</f>
        <v>925233.54333333322</v>
      </c>
      <c r="E204" s="160">
        <f>SUM(E30,E40,E50,E60,E72,E82,E92,E102,E114,E124,E134,E144,E156,E166,E176,E186,E189,E190,E191)</f>
        <v>0</v>
      </c>
      <c r="F204" s="114">
        <f>SUM(F30,F40,F50,F60,F72,F82,F92,F102,F114,F124,F134,F144,F156,F166,F176,F186,F189,F190,F191)</f>
        <v>0</v>
      </c>
      <c r="G204" s="145">
        <f>SUM(D204:F204)</f>
        <v>925233.54333333322</v>
      </c>
      <c r="H204" s="17"/>
      <c r="I204" s="21"/>
      <c r="L204" s="134">
        <f>SUM(L30,L40,L50,L60,L72,L82,L92,L102,L114,L124,L134,L144,L156,L166,L176,L186,L189,L190,L191,L192)</f>
        <v>925233.54392832925</v>
      </c>
      <c r="M204" s="134">
        <f t="shared" ref="M204:M205" si="58">D204-L204</f>
        <v>-5.9499603230506182E-4</v>
      </c>
      <c r="N204" s="233">
        <f t="shared" ref="N204:N205" si="59">M204/D204</f>
        <v>-6.4307659032926247E-10</v>
      </c>
      <c r="Q204" s="307">
        <f>SUM(Q30,Q40,Q50,Q60,Q72,Q82,Q92,Q102,Q114,Q124,Q134,Q144,Q156,Q166,Q176,Q186,Q189,Q190,Q191,Q192)</f>
        <v>560714.82572611351</v>
      </c>
      <c r="R204" s="297"/>
      <c r="S204" s="296"/>
    </row>
    <row r="205" spans="2:19" ht="51.75" customHeight="1" x14ac:dyDescent="0.35">
      <c r="B205" s="5"/>
      <c r="C205" s="133" t="s">
        <v>299</v>
      </c>
      <c r="D205" s="134">
        <f>D204*0.07</f>
        <v>64766.348033333328</v>
      </c>
      <c r="E205" s="160">
        <f t="shared" ref="E205:F205" si="60">E204*0.07</f>
        <v>0</v>
      </c>
      <c r="F205" s="114">
        <f t="shared" si="60"/>
        <v>0</v>
      </c>
      <c r="G205" s="145">
        <f>G204*0.07</f>
        <v>64766.348033333328</v>
      </c>
      <c r="H205" s="5"/>
      <c r="I205" s="2"/>
      <c r="L205" s="134">
        <f>L204*0.07</f>
        <v>64766.348074983056</v>
      </c>
      <c r="M205" s="134">
        <f t="shared" si="58"/>
        <v>-4.1649727791082114E-5</v>
      </c>
      <c r="N205" s="233">
        <f t="shared" si="59"/>
        <v>-6.4307667570890711E-10</v>
      </c>
      <c r="Q205" s="307">
        <f>Q204*0.07</f>
        <v>39250.037800827951</v>
      </c>
      <c r="R205" s="296"/>
      <c r="S205" s="296"/>
    </row>
    <row r="206" spans="2:19" ht="51.75" customHeight="1" thickBot="1" x14ac:dyDescent="0.4">
      <c r="B206" s="5"/>
      <c r="C206" s="41" t="s">
        <v>10</v>
      </c>
      <c r="D206" s="135">
        <f>SUM(D204:D205)</f>
        <v>989999.89136666653</v>
      </c>
      <c r="E206" s="161">
        <f t="shared" ref="E206:F206" si="61">SUM(E204:E205)</f>
        <v>0</v>
      </c>
      <c r="F206" s="119">
        <f t="shared" si="61"/>
        <v>0</v>
      </c>
      <c r="G206" s="119">
        <f>SUM(G204:G205)</f>
        <v>989999.89136666653</v>
      </c>
      <c r="H206" s="5"/>
      <c r="I206" s="2"/>
      <c r="L206" s="26">
        <f>SUM(L204:L205)</f>
        <v>989999.89200331236</v>
      </c>
      <c r="M206" s="26">
        <f>SUM(M204:M205)</f>
        <v>-6.3664576009614393E-4</v>
      </c>
      <c r="N206" s="233">
        <f>M206/D206</f>
        <v>-6.4307659591484671E-10</v>
      </c>
      <c r="Q206" s="308">
        <f>SUM(Q204:Q205)</f>
        <v>599964.86352694151</v>
      </c>
      <c r="R206" s="298">
        <f>Q206/L206</f>
        <v>0.60602518078348855</v>
      </c>
      <c r="S206" s="296" t="s">
        <v>727</v>
      </c>
    </row>
    <row r="207" spans="2:19" ht="42" customHeight="1" x14ac:dyDescent="0.35">
      <c r="B207" s="5"/>
      <c r="I207" s="4"/>
      <c r="J207" s="2"/>
    </row>
    <row r="208" spans="2:19" s="50" customFormat="1" ht="29.25" customHeight="1" thickBot="1" x14ac:dyDescent="0.4">
      <c r="B208" s="17"/>
      <c r="C208" s="44"/>
      <c r="D208" s="45"/>
      <c r="E208" s="45"/>
      <c r="F208" s="45"/>
      <c r="G208" s="45"/>
      <c r="H208" s="45"/>
      <c r="I208" s="20"/>
      <c r="J208" s="2"/>
      <c r="K208" s="262"/>
    </row>
    <row r="209" spans="2:19" ht="23.25" customHeight="1" x14ac:dyDescent="0.35">
      <c r="B209" s="2"/>
      <c r="C209" s="351" t="s">
        <v>300</v>
      </c>
      <c r="D209" s="352"/>
      <c r="E209" s="353"/>
      <c r="F209" s="353"/>
      <c r="G209" s="353"/>
      <c r="H209" s="354"/>
      <c r="I209" s="2"/>
    </row>
    <row r="210" spans="2:19" ht="41.25" customHeight="1" x14ac:dyDescent="0.35">
      <c r="B210" s="2"/>
      <c r="C210" s="115"/>
      <c r="D210" s="116" t="s">
        <v>295</v>
      </c>
      <c r="E210" s="116" t="s">
        <v>296</v>
      </c>
      <c r="F210" s="116" t="s">
        <v>297</v>
      </c>
      <c r="G210" s="344" t="s">
        <v>10</v>
      </c>
      <c r="H210" s="346" t="s">
        <v>301</v>
      </c>
      <c r="I210" s="2"/>
    </row>
    <row r="211" spans="2:19" ht="27.75" customHeight="1" x14ac:dyDescent="0.35">
      <c r="B211" s="2"/>
      <c r="C211" s="115"/>
      <c r="D211" s="116">
        <f>D13</f>
        <v>0</v>
      </c>
      <c r="E211" s="116">
        <f>E13</f>
        <v>0</v>
      </c>
      <c r="F211" s="116">
        <f>F13</f>
        <v>0</v>
      </c>
      <c r="G211" s="345"/>
      <c r="H211" s="347"/>
      <c r="I211" s="2"/>
    </row>
    <row r="212" spans="2:19" ht="55.5" customHeight="1" x14ac:dyDescent="0.35">
      <c r="B212" s="2"/>
      <c r="C212" s="40" t="s">
        <v>302</v>
      </c>
      <c r="D212" s="117">
        <f>D206*H212</f>
        <v>346499.96197833325</v>
      </c>
      <c r="E212" s="118">
        <f>SUM(E204:E205)*0.7</f>
        <v>0</v>
      </c>
      <c r="F212" s="118">
        <f>SUM(F204:F205)*0.7</f>
        <v>0</v>
      </c>
      <c r="G212" s="118"/>
      <c r="H212" s="189">
        <v>0.35</v>
      </c>
      <c r="I212" s="2"/>
    </row>
    <row r="213" spans="2:19" ht="57.75" customHeight="1" x14ac:dyDescent="0.35">
      <c r="B213" s="350"/>
      <c r="C213" s="139" t="s">
        <v>303</v>
      </c>
      <c r="D213" s="140">
        <f>D206*H213</f>
        <v>346499.96197833325</v>
      </c>
      <c r="E213" s="141">
        <f>SUM(E204:E205)*0.3</f>
        <v>0</v>
      </c>
      <c r="F213" s="141">
        <f>SUM(F204:F205)*0.3</f>
        <v>0</v>
      </c>
      <c r="G213" s="141"/>
      <c r="H213" s="190">
        <v>0.35</v>
      </c>
      <c r="I213" s="51"/>
      <c r="L213" s="299">
        <f>D212+D213</f>
        <v>692999.92395666649</v>
      </c>
      <c r="Q213" s="309"/>
      <c r="R213" s="300">
        <f>Q206/L213</f>
        <v>0.86575025881887036</v>
      </c>
      <c r="S213" s="49" t="s">
        <v>726</v>
      </c>
    </row>
    <row r="214" spans="2:19" ht="57.75" customHeight="1" x14ac:dyDescent="0.35">
      <c r="B214" s="350"/>
      <c r="C214" s="139" t="s">
        <v>304</v>
      </c>
      <c r="D214" s="140">
        <f>D206*H214</f>
        <v>296999.96740999992</v>
      </c>
      <c r="E214" s="141"/>
      <c r="F214" s="141"/>
      <c r="G214" s="141"/>
      <c r="H214" s="190">
        <v>0.3</v>
      </c>
      <c r="I214" s="51"/>
    </row>
    <row r="215" spans="2:19" ht="38.25" customHeight="1" thickBot="1" x14ac:dyDescent="0.4">
      <c r="B215" s="350"/>
      <c r="C215" s="41" t="s">
        <v>305</v>
      </c>
      <c r="D215" s="119">
        <f>SUM(D212:D214)</f>
        <v>989999.89136666642</v>
      </c>
      <c r="E215" s="119">
        <f t="shared" ref="E215:F215" si="62">SUM(E212:E213)</f>
        <v>0</v>
      </c>
      <c r="F215" s="119">
        <f t="shared" si="62"/>
        <v>0</v>
      </c>
      <c r="G215" s="120"/>
      <c r="H215" s="121"/>
      <c r="I215" s="51"/>
    </row>
    <row r="216" spans="2:19" ht="21.75" customHeight="1" thickBot="1" x14ac:dyDescent="0.4">
      <c r="B216" s="350"/>
      <c r="C216" s="3"/>
      <c r="D216" s="12"/>
      <c r="E216" s="12"/>
      <c r="F216" s="12"/>
      <c r="G216" s="12"/>
      <c r="H216" s="12"/>
      <c r="I216" s="51"/>
    </row>
    <row r="217" spans="2:19" ht="49.5" customHeight="1" x14ac:dyDescent="0.35">
      <c r="B217" s="350"/>
      <c r="C217" s="122" t="s">
        <v>306</v>
      </c>
      <c r="D217" s="123">
        <f>SUM(H30,H40,H50,H60,H72,H82,H92,H102,H114,H124,H134,H144,H156,H166,H176,H186,H193)*1.07</f>
        <v>366042.63029833336</v>
      </c>
      <c r="E217" s="45"/>
      <c r="F217" s="45"/>
      <c r="G217" s="45"/>
      <c r="H217" s="12"/>
      <c r="I217" s="51"/>
      <c r="L217" s="123">
        <f>SUM(O30,O40,O50,O60,O72,O82,O92,O102,O114,O124,O134,O144,O156,O166,O176,O186,O193)*1.07</f>
        <v>367832.51763670385</v>
      </c>
      <c r="R217" s="305">
        <f>SUM(R30,R40,R50,R60,R72,R82,R92,R102,R114,R124,R134,R144,R156,R166,R176,R186,R193)*1.07</f>
        <v>227397.25672413496</v>
      </c>
    </row>
    <row r="218" spans="2:19" ht="28.5" customHeight="1" x14ac:dyDescent="0.35">
      <c r="B218" s="350"/>
      <c r="C218" s="124" t="s">
        <v>307</v>
      </c>
      <c r="D218" s="196">
        <f>D217/D206</f>
        <v>0.36974007117619173</v>
      </c>
      <c r="E218" s="55"/>
      <c r="F218" s="55"/>
      <c r="G218" s="55"/>
      <c r="I218" s="51"/>
      <c r="L218" s="196">
        <f>L217/L206</f>
        <v>0.37154803814410231</v>
      </c>
      <c r="R218" s="306">
        <f>R217/Q206</f>
        <v>0.37901762344441636</v>
      </c>
    </row>
    <row r="219" spans="2:19" ht="28.5" customHeight="1" x14ac:dyDescent="0.35">
      <c r="B219" s="350"/>
      <c r="C219" s="348"/>
      <c r="D219" s="349"/>
      <c r="E219" s="56"/>
      <c r="F219" s="56"/>
      <c r="G219" s="56"/>
      <c r="I219" s="51"/>
    </row>
    <row r="220" spans="2:19" ht="28.5" customHeight="1" x14ac:dyDescent="0.35">
      <c r="B220" s="350"/>
      <c r="C220" s="124" t="s">
        <v>308</v>
      </c>
      <c r="D220" s="125">
        <f>SUM(D191:F192)*1.07</f>
        <v>61224.33</v>
      </c>
      <c r="E220" s="57"/>
      <c r="F220" s="57"/>
      <c r="G220" s="57"/>
      <c r="I220" s="51"/>
      <c r="L220" s="125">
        <f>SUM(L191:L192)*1.07</f>
        <v>59198.84150012568</v>
      </c>
      <c r="R220" s="305">
        <f>SUM(Q191:Q192)*1.07</f>
        <v>12901.209013840913</v>
      </c>
    </row>
    <row r="221" spans="2:19" ht="23.25" customHeight="1" x14ac:dyDescent="0.35">
      <c r="B221" s="350"/>
      <c r="C221" s="124" t="s">
        <v>309</v>
      </c>
      <c r="D221" s="196">
        <f>D220/D206</f>
        <v>6.1842764361803679E-2</v>
      </c>
      <c r="E221" s="57"/>
      <c r="F221" s="57"/>
      <c r="G221" s="57"/>
      <c r="I221" s="51"/>
      <c r="L221" s="196">
        <f>L220/L206</f>
        <v>5.9796816119175505E-2</v>
      </c>
      <c r="R221" s="306">
        <f>R220/Q206</f>
        <v>2.1503274271763385E-2</v>
      </c>
    </row>
    <row r="222" spans="2:19" ht="68.25" customHeight="1" thickBot="1" x14ac:dyDescent="0.4">
      <c r="B222" s="350"/>
      <c r="C222" s="355" t="s">
        <v>310</v>
      </c>
      <c r="D222" s="356"/>
      <c r="E222" s="46"/>
      <c r="F222" s="46"/>
      <c r="G222" s="46"/>
      <c r="H222" s="51"/>
      <c r="I222" s="51"/>
    </row>
    <row r="223" spans="2:19" ht="55.5" customHeight="1" x14ac:dyDescent="0.35">
      <c r="B223" s="350"/>
    </row>
    <row r="224" spans="2:19" ht="42.75" customHeight="1" x14ac:dyDescent="0.35">
      <c r="B224" s="350"/>
      <c r="I224" s="51"/>
    </row>
    <row r="225" spans="1:17" ht="21.75" customHeight="1" x14ac:dyDescent="0.35">
      <c r="B225" s="350"/>
      <c r="I225" s="51"/>
    </row>
    <row r="226" spans="1:17" ht="21.75" customHeight="1" x14ac:dyDescent="0.35">
      <c r="A226" s="51"/>
      <c r="B226" s="350"/>
    </row>
    <row r="227" spans="1:17" s="51" customFormat="1" ht="23.25" customHeight="1" x14ac:dyDescent="0.35">
      <c r="A227" s="49"/>
      <c r="B227" s="350"/>
      <c r="C227" s="49"/>
      <c r="D227" s="49"/>
      <c r="E227" s="49"/>
      <c r="F227" s="49"/>
      <c r="G227" s="49"/>
      <c r="H227" s="49"/>
      <c r="I227" s="49"/>
      <c r="K227" s="263"/>
      <c r="Q227" s="50"/>
    </row>
    <row r="228" spans="1:17" ht="23.25" customHeight="1" x14ac:dyDescent="0.35"/>
    <row r="229" spans="1:17" ht="21.75" customHeight="1" x14ac:dyDescent="0.35"/>
    <row r="230" spans="1:17" ht="16.5" customHeight="1" x14ac:dyDescent="0.35"/>
    <row r="231" spans="1:17" ht="29.25" customHeight="1" x14ac:dyDescent="0.35"/>
    <row r="232" spans="1:17" ht="24.75" customHeight="1" x14ac:dyDescent="0.35"/>
    <row r="233" spans="1:17" ht="33" customHeight="1" x14ac:dyDescent="0.35"/>
    <row r="235" spans="1:17" ht="15" customHeight="1" x14ac:dyDescent="0.35"/>
    <row r="236" spans="1:17" ht="25.5" customHeight="1" x14ac:dyDescent="0.35"/>
  </sheetData>
  <sheetProtection formatCells="0" formatColumns="0" formatRows="0"/>
  <mergeCells count="32">
    <mergeCell ref="G210:G211"/>
    <mergeCell ref="H210:H211"/>
    <mergeCell ref="C219:D219"/>
    <mergeCell ref="B213:B227"/>
    <mergeCell ref="C209:H209"/>
    <mergeCell ref="C222:D222"/>
    <mergeCell ref="C62:I62"/>
    <mergeCell ref="C63:I63"/>
    <mergeCell ref="C73:I73"/>
    <mergeCell ref="C83:I83"/>
    <mergeCell ref="C93:I93"/>
    <mergeCell ref="C104:I104"/>
    <mergeCell ref="C105:I105"/>
    <mergeCell ref="C115:I115"/>
    <mergeCell ref="C125:I125"/>
    <mergeCell ref="C135:I135"/>
    <mergeCell ref="C51:I51"/>
    <mergeCell ref="C14:I14"/>
    <mergeCell ref="B6:L6"/>
    <mergeCell ref="B2:E2"/>
    <mergeCell ref="B9:H9"/>
    <mergeCell ref="C31:I31"/>
    <mergeCell ref="C15:I15"/>
    <mergeCell ref="C41:I41"/>
    <mergeCell ref="C202:C203"/>
    <mergeCell ref="G202:G203"/>
    <mergeCell ref="C146:I146"/>
    <mergeCell ref="C157:I157"/>
    <mergeCell ref="C147:I147"/>
    <mergeCell ref="C167:I167"/>
    <mergeCell ref="C201:D201"/>
    <mergeCell ref="C177:I177"/>
  </mergeCells>
  <conditionalFormatting sqref="D218">
    <cfRule type="cellIs" dxfId="70" priority="56" operator="lessThan">
      <formula>0.15</formula>
    </cfRule>
  </conditionalFormatting>
  <conditionalFormatting sqref="D221">
    <cfRule type="cellIs" dxfId="69" priority="54" operator="lessThan">
      <formula>0.05</formula>
    </cfRule>
  </conditionalFormatting>
  <conditionalFormatting sqref="L218">
    <cfRule type="cellIs" dxfId="68" priority="11" operator="lessThan">
      <formula>0.15</formula>
    </cfRule>
  </conditionalFormatting>
  <conditionalFormatting sqref="L221">
    <cfRule type="cellIs" dxfId="67" priority="9" operator="lessThan">
      <formula>0.05</formula>
    </cfRule>
  </conditionalFormatting>
  <dataValidations xWindow="431" yWindow="475" count="7">
    <dataValidation allowBlank="1" showInputMessage="1" showErrorMessage="1" prompt="% Towards Gender Equality and Women's Empowerment Must be Higher than 15%_x000a_" sqref="D218:G218 L218 R218" xr:uid="{00000000-0002-0000-0000-000000000000}"/>
    <dataValidation allowBlank="1" showInputMessage="1" showErrorMessage="1" prompt="M&amp;E Budget Cannot be Less than 5%_x000a_" sqref="D221:G221 L221 R221" xr:uid="{00000000-0002-0000-0000-000001000000}"/>
    <dataValidation allowBlank="1" showInputMessage="1" showErrorMessage="1" prompt="Insert *text* description of Outcome here" sqref="C146:I146 C14:I14 C62:I62 C104:I104" xr:uid="{00000000-0002-0000-0000-000002000000}"/>
    <dataValidation allowBlank="1" showInputMessage="1" showErrorMessage="1" prompt="Insert *text* description of Output here" sqref="C177 C15 C41 C51 C31 C63 C83 C93 C73 C105 C125 C135 C147 C157 C167 C115" xr:uid="{00000000-0002-0000-0000-000003000000}"/>
    <dataValidation allowBlank="1" showInputMessage="1" showErrorMessage="1" prompt="Insert *text* description of Activity here" sqref="C178 C148 C158 C52 C32 C168 C84 C94 C79 C109 C126 C136 C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20:G220 L220 R220" xr:uid="{00000000-0002-0000-0000-000006000000}"/>
  </dataValidations>
  <pageMargins left="0.7" right="0.7" top="0.75" bottom="0.75" header="0.3" footer="0.3"/>
  <pageSetup scale="74" orientation="landscape" r:id="rId1"/>
  <rowBreaks count="1" manualBreakCount="1">
    <brk id="7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7"/>
  <sheetViews>
    <sheetView showGridLines="0" showZeros="0" zoomScale="95" zoomScaleNormal="95" workbookViewId="0">
      <selection activeCell="O10" sqref="O10"/>
    </sheetView>
  </sheetViews>
  <sheetFormatPr defaultColWidth="9.1796875" defaultRowHeight="15.5" x14ac:dyDescent="0.35"/>
  <cols>
    <col min="1" max="1" width="4.54296875" style="62" customWidth="1"/>
    <col min="2" max="2" width="3.26953125" style="62" customWidth="1"/>
    <col min="3" max="3" width="51.54296875" style="62" customWidth="1"/>
    <col min="4" max="4" width="34.26953125" style="64" customWidth="1"/>
    <col min="5" max="5" width="35" style="64" hidden="1" customWidth="1"/>
    <col min="6" max="6" width="34" style="64" hidden="1" customWidth="1"/>
    <col min="7" max="7" width="25.7265625" style="62" hidden="1" customWidth="1"/>
    <col min="8" max="8" width="21.54296875" style="62" customWidth="1"/>
    <col min="9" max="9" width="20" style="62" customWidth="1"/>
    <col min="10" max="10" width="17.1796875" style="62" hidden="1" customWidth="1"/>
    <col min="11" max="11" width="16.7265625" style="62" hidden="1" customWidth="1"/>
    <col min="12" max="12" width="66" style="62" hidden="1" customWidth="1"/>
    <col min="13" max="13" width="4.1796875" style="62" customWidth="1"/>
    <col min="14" max="14" width="20" style="62"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54296875" style="62" customWidth="1"/>
    <col min="22" max="22" width="32.1796875" style="62" customWidth="1"/>
    <col min="23" max="23" width="9.1796875" style="62"/>
    <col min="24" max="24" width="17.7265625" style="62" customWidth="1"/>
    <col min="25" max="25" width="26.54296875" style="62" customWidth="1"/>
    <col min="26" max="26" width="22.54296875" style="62" customWidth="1"/>
    <col min="27" max="27" width="29.7265625" style="62" customWidth="1"/>
    <col min="28" max="28" width="23.453125" style="62" customWidth="1"/>
    <col min="29" max="29" width="18.54296875" style="62" customWidth="1"/>
    <col min="30" max="30" width="17.453125" style="62" customWidth="1"/>
    <col min="31" max="31" width="25.1796875" style="62" customWidth="1"/>
    <col min="32" max="16384" width="9.1796875" style="62"/>
  </cols>
  <sheetData>
    <row r="1" spans="2:14" ht="24" customHeight="1" x14ac:dyDescent="0.35">
      <c r="L1" s="28"/>
      <c r="M1" s="6"/>
    </row>
    <row r="2" spans="2:14" ht="46" x14ac:dyDescent="1">
      <c r="C2" s="332" t="s">
        <v>311</v>
      </c>
      <c r="D2" s="332"/>
      <c r="E2" s="332"/>
      <c r="F2" s="332"/>
      <c r="G2" s="47"/>
      <c r="H2" s="48"/>
      <c r="I2" s="48"/>
      <c r="L2" s="28"/>
      <c r="M2" s="6"/>
      <c r="N2" s="48"/>
    </row>
    <row r="3" spans="2:14" ht="24" customHeight="1" x14ac:dyDescent="0.35">
      <c r="C3" s="52"/>
      <c r="D3" s="49"/>
      <c r="E3" s="49"/>
      <c r="F3" s="49"/>
      <c r="G3" s="49"/>
      <c r="H3" s="49"/>
      <c r="I3" s="49"/>
      <c r="L3" s="28"/>
      <c r="M3" s="6"/>
      <c r="N3" s="49"/>
    </row>
    <row r="4" spans="2:14" ht="24" customHeight="1" thickBot="1" x14ac:dyDescent="0.4">
      <c r="C4" s="52"/>
      <c r="D4" s="49"/>
      <c r="E4" s="49"/>
      <c r="F4" s="49"/>
      <c r="G4" s="49"/>
      <c r="H4" s="49"/>
      <c r="I4" s="49"/>
      <c r="L4" s="28"/>
      <c r="M4" s="6"/>
      <c r="N4" s="49"/>
    </row>
    <row r="5" spans="2:14" ht="30" customHeight="1" x14ac:dyDescent="0.8">
      <c r="C5" s="367" t="s">
        <v>2</v>
      </c>
      <c r="D5" s="368"/>
      <c r="E5" s="368"/>
      <c r="F5" s="368"/>
      <c r="G5" s="369"/>
      <c r="H5" s="151"/>
      <c r="I5" s="151"/>
      <c r="J5" s="152"/>
      <c r="K5" s="6"/>
      <c r="N5" s="66"/>
    </row>
    <row r="6" spans="2:14" ht="24" customHeight="1" x14ac:dyDescent="0.35">
      <c r="C6" s="370" t="s">
        <v>312</v>
      </c>
      <c r="D6" s="371"/>
      <c r="E6" s="371"/>
      <c r="F6" s="371"/>
      <c r="G6" s="371"/>
      <c r="H6" s="371"/>
      <c r="I6" s="371"/>
      <c r="J6" s="372"/>
      <c r="K6" s="6"/>
      <c r="N6" s="66"/>
    </row>
    <row r="7" spans="2:14" ht="24" customHeight="1" x14ac:dyDescent="0.35">
      <c r="C7" s="370"/>
      <c r="D7" s="371"/>
      <c r="E7" s="371"/>
      <c r="F7" s="371"/>
      <c r="G7" s="371"/>
      <c r="H7" s="371"/>
      <c r="I7" s="371"/>
      <c r="J7" s="372"/>
      <c r="K7" s="6"/>
      <c r="N7" s="66"/>
    </row>
    <row r="8" spans="2:14" ht="24" customHeight="1" x14ac:dyDescent="0.35">
      <c r="C8" s="370"/>
      <c r="D8" s="371"/>
      <c r="E8" s="371"/>
      <c r="F8" s="371"/>
      <c r="G8" s="371"/>
      <c r="H8" s="371"/>
      <c r="I8" s="371"/>
      <c r="J8" s="372"/>
      <c r="K8" s="6"/>
      <c r="N8" s="66"/>
    </row>
    <row r="9" spans="2:14" ht="24" customHeight="1" thickBot="1" x14ac:dyDescent="0.4">
      <c r="C9" s="373"/>
      <c r="D9" s="374"/>
      <c r="E9" s="374"/>
      <c r="F9" s="374"/>
      <c r="G9" s="374"/>
      <c r="H9" s="374"/>
      <c r="I9" s="374"/>
      <c r="J9" s="375"/>
      <c r="L9" s="28"/>
      <c r="M9" s="6"/>
      <c r="N9" s="66"/>
    </row>
    <row r="10" spans="2:14" ht="24" customHeight="1" thickBot="1" x14ac:dyDescent="0.4">
      <c r="C10" s="155"/>
      <c r="D10" s="153"/>
      <c r="E10" s="153"/>
      <c r="F10" s="153"/>
      <c r="G10" s="154"/>
      <c r="H10" s="154"/>
      <c r="I10" s="154"/>
      <c r="J10" s="154"/>
      <c r="L10" s="28"/>
      <c r="M10" s="6"/>
      <c r="N10" s="154"/>
    </row>
    <row r="11" spans="2:14" ht="24" customHeight="1" thickBot="1" x14ac:dyDescent="0.4">
      <c r="C11" s="360" t="s">
        <v>313</v>
      </c>
      <c r="D11" s="361"/>
      <c r="E11" s="361"/>
      <c r="F11" s="362"/>
      <c r="H11" s="156"/>
      <c r="L11" s="28"/>
      <c r="M11" s="6"/>
    </row>
    <row r="12" spans="2:14" ht="24" customHeight="1" x14ac:dyDescent="0.35">
      <c r="C12" s="59"/>
      <c r="D12" s="59"/>
      <c r="E12" s="59"/>
      <c r="F12" s="59"/>
      <c r="L12" s="28"/>
      <c r="M12" s="6"/>
    </row>
    <row r="13" spans="2:14" ht="24" customHeight="1" thickBot="1" x14ac:dyDescent="0.4">
      <c r="C13" s="59"/>
      <c r="D13" s="274" t="s">
        <v>314</v>
      </c>
      <c r="E13" s="274" t="s">
        <v>315</v>
      </c>
      <c r="F13" s="274" t="s">
        <v>316</v>
      </c>
      <c r="G13" s="365" t="s">
        <v>10</v>
      </c>
      <c r="L13" s="28"/>
      <c r="M13" s="6"/>
    </row>
    <row r="14" spans="2:14" ht="24" customHeight="1" thickBot="1" x14ac:dyDescent="0.4">
      <c r="C14" s="59"/>
      <c r="D14" s="126">
        <f>'1) Budget Tables'!D13</f>
        <v>0</v>
      </c>
      <c r="E14" s="126">
        <f>'1) Budget Tables'!E13</f>
        <v>0</v>
      </c>
      <c r="F14" s="126">
        <f>'1) Budget Tables'!F13</f>
        <v>0</v>
      </c>
      <c r="G14" s="366"/>
      <c r="I14" s="316" t="s">
        <v>14</v>
      </c>
      <c r="J14" s="231" t="s">
        <v>718</v>
      </c>
      <c r="K14" s="232" t="s">
        <v>719</v>
      </c>
      <c r="L14" s="28"/>
      <c r="M14" s="6"/>
      <c r="N14" s="316" t="s">
        <v>728</v>
      </c>
    </row>
    <row r="15" spans="2:14" ht="24" customHeight="1" x14ac:dyDescent="0.35">
      <c r="B15" s="363" t="s">
        <v>317</v>
      </c>
      <c r="C15" s="363"/>
      <c r="D15" s="363"/>
      <c r="E15" s="363"/>
      <c r="F15" s="363"/>
      <c r="G15" s="363"/>
      <c r="L15" s="28"/>
      <c r="M15" s="6"/>
    </row>
    <row r="16" spans="2:14" ht="22.5" customHeight="1" x14ac:dyDescent="0.35">
      <c r="C16" s="364" t="s">
        <v>318</v>
      </c>
      <c r="D16" s="364"/>
      <c r="E16" s="364"/>
      <c r="F16" s="364"/>
      <c r="G16" s="364"/>
      <c r="L16" s="28"/>
      <c r="M16" s="6"/>
    </row>
    <row r="17" spans="3:14" ht="24.75" customHeight="1" thickBot="1" x14ac:dyDescent="0.4">
      <c r="C17" s="74" t="s">
        <v>319</v>
      </c>
      <c r="D17" s="75">
        <f>'1) Budget Tables'!D30</f>
        <v>250940.28</v>
      </c>
      <c r="E17" s="75">
        <f>'1) Budget Tables'!E30</f>
        <v>0</v>
      </c>
      <c r="F17" s="75">
        <f>'1) Budget Tables'!F30</f>
        <v>0</v>
      </c>
      <c r="G17" s="76">
        <f>SUM(D17:F17)</f>
        <v>250940.28</v>
      </c>
      <c r="H17" s="62">
        <v>0</v>
      </c>
      <c r="I17" s="266">
        <f>'1) Budget Tables'!L30</f>
        <v>274593.07831742644</v>
      </c>
      <c r="J17" s="75">
        <f>D17-I17</f>
        <v>-23652.798317426437</v>
      </c>
      <c r="K17" s="235"/>
      <c r="L17" s="28"/>
      <c r="M17" s="6"/>
      <c r="N17" s="266">
        <f>'1) Budget Tables'!Q30</f>
        <v>193136.06399029552</v>
      </c>
    </row>
    <row r="18" spans="3:14" ht="21.75" customHeight="1" x14ac:dyDescent="0.35">
      <c r="C18" s="72" t="s">
        <v>320</v>
      </c>
      <c r="D18" s="110">
        <v>36031.37999999999</v>
      </c>
      <c r="E18" s="111"/>
      <c r="F18" s="111"/>
      <c r="G18" s="73">
        <f t="shared" ref="G18:G25" si="0">SUM(D18:F18)</f>
        <v>36031.37999999999</v>
      </c>
      <c r="I18" s="268">
        <v>36031.378548387089</v>
      </c>
      <c r="J18" s="110">
        <f>D18-I18</f>
        <v>1.45161290129181E-3</v>
      </c>
      <c r="K18" s="234">
        <f>J18/D18</f>
        <v>4.0287463352550201E-8</v>
      </c>
      <c r="N18" s="268">
        <v>31059.958135771212</v>
      </c>
    </row>
    <row r="19" spans="3:14" x14ac:dyDescent="0.35">
      <c r="C19" s="60" t="s">
        <v>321</v>
      </c>
      <c r="D19" s="112"/>
      <c r="E19" s="25"/>
      <c r="F19" s="25"/>
      <c r="G19" s="71">
        <f t="shared" si="0"/>
        <v>0</v>
      </c>
      <c r="I19" s="269"/>
      <c r="J19" s="110"/>
      <c r="K19" s="234"/>
      <c r="N19" s="269"/>
    </row>
    <row r="20" spans="3:14" ht="15.75" customHeight="1" x14ac:dyDescent="0.35">
      <c r="C20" s="60" t="s">
        <v>322</v>
      </c>
      <c r="D20" s="112"/>
      <c r="E20" s="112"/>
      <c r="F20" s="112"/>
      <c r="G20" s="71">
        <f t="shared" si="0"/>
        <v>0</v>
      </c>
      <c r="I20" s="269"/>
      <c r="J20" s="110"/>
      <c r="K20" s="234"/>
      <c r="N20" s="269"/>
    </row>
    <row r="21" spans="3:14" x14ac:dyDescent="0.35">
      <c r="C21" s="61" t="s">
        <v>323</v>
      </c>
      <c r="D21" s="112"/>
      <c r="E21" s="112"/>
      <c r="F21" s="112"/>
      <c r="G21" s="71">
        <f t="shared" si="0"/>
        <v>0</v>
      </c>
      <c r="I21" s="269"/>
      <c r="J21" s="110"/>
      <c r="K21" s="234"/>
      <c r="N21" s="269"/>
    </row>
    <row r="22" spans="3:14" x14ac:dyDescent="0.35">
      <c r="C22" s="60" t="s">
        <v>324</v>
      </c>
      <c r="D22" s="112">
        <v>10466.666666666668</v>
      </c>
      <c r="E22" s="112"/>
      <c r="F22" s="112"/>
      <c r="G22" s="71">
        <f t="shared" si="0"/>
        <v>10466.666666666668</v>
      </c>
      <c r="I22" s="269">
        <v>12689.2962300035</v>
      </c>
      <c r="J22" s="110">
        <f t="shared" ref="J22:J24" si="1">D22-I22</f>
        <v>-2222.6295633368318</v>
      </c>
      <c r="K22" s="234">
        <f t="shared" ref="K22:K24" si="2">J22/D22</f>
        <v>-0.21235314299396479</v>
      </c>
      <c r="N22" s="269">
        <v>10455.909327319694</v>
      </c>
    </row>
    <row r="23" spans="3:14" ht="21.75" customHeight="1" x14ac:dyDescent="0.35">
      <c r="C23" s="60" t="s">
        <v>325</v>
      </c>
      <c r="D23" s="211">
        <v>184649.9266666667</v>
      </c>
      <c r="E23" s="112"/>
      <c r="F23" s="112"/>
      <c r="G23" s="71">
        <f t="shared" si="0"/>
        <v>184649.9266666667</v>
      </c>
      <c r="I23" s="303">
        <v>202929.75563827256</v>
      </c>
      <c r="J23" s="212">
        <f t="shared" si="1"/>
        <v>-18279.828971605864</v>
      </c>
      <c r="K23" s="302">
        <f t="shared" si="2"/>
        <v>-9.8997217608458268E-2</v>
      </c>
      <c r="L23" s="66" t="s">
        <v>720</v>
      </c>
      <c r="M23" s="66"/>
      <c r="N23" s="303">
        <v>133605.73518639832</v>
      </c>
    </row>
    <row r="24" spans="3:14" ht="21.75" customHeight="1" x14ac:dyDescent="0.35">
      <c r="C24" s="60" t="s">
        <v>326</v>
      </c>
      <c r="D24" s="112">
        <v>19792.306666666635</v>
      </c>
      <c r="E24" s="112"/>
      <c r="F24" s="112"/>
      <c r="G24" s="71">
        <f t="shared" si="0"/>
        <v>19792.306666666635</v>
      </c>
      <c r="I24" s="304">
        <v>22942.647900763361</v>
      </c>
      <c r="J24" s="212">
        <f t="shared" si="1"/>
        <v>-3150.3412340967261</v>
      </c>
      <c r="K24" s="302">
        <f t="shared" si="2"/>
        <v>-0.15916998898377002</v>
      </c>
      <c r="L24" s="66" t="s">
        <v>721</v>
      </c>
      <c r="M24" s="66"/>
      <c r="N24" s="304">
        <v>18014.461340806276</v>
      </c>
    </row>
    <row r="25" spans="3:14" ht="22.5" customHeight="1" x14ac:dyDescent="0.35">
      <c r="C25" s="227" t="s">
        <v>327</v>
      </c>
      <c r="D25" s="228">
        <f>SUM(D18:D24)</f>
        <v>250940.28</v>
      </c>
      <c r="E25" s="77">
        <f>SUM(E18:E24)</f>
        <v>0</v>
      </c>
      <c r="F25" s="77">
        <f t="shared" ref="F25" si="3">SUM(F18:F24)</f>
        <v>0</v>
      </c>
      <c r="G25" s="149">
        <f t="shared" si="0"/>
        <v>250940.28</v>
      </c>
      <c r="H25" s="265"/>
      <c r="I25" s="267">
        <f>SUM(I18:I24)</f>
        <v>274593.07831742649</v>
      </c>
      <c r="J25" s="228">
        <f>SUM(J18:J24)</f>
        <v>-23652.798317426521</v>
      </c>
      <c r="K25" s="236">
        <f>J25/D25</f>
        <v>-9.4256682575736828E-2</v>
      </c>
      <c r="L25" s="270"/>
      <c r="M25" s="271"/>
      <c r="N25" s="267">
        <f>SUM(N18:N24)</f>
        <v>193136.06399029552</v>
      </c>
    </row>
    <row r="26" spans="3:14" s="64" customFormat="1" x14ac:dyDescent="0.35">
      <c r="C26" s="229"/>
      <c r="D26" s="230"/>
      <c r="E26" s="79"/>
      <c r="F26" s="79"/>
      <c r="G26" s="150"/>
    </row>
    <row r="27" spans="3:14" x14ac:dyDescent="0.35">
      <c r="C27" s="364" t="s">
        <v>328</v>
      </c>
      <c r="D27" s="364"/>
      <c r="E27" s="364"/>
      <c r="F27" s="364"/>
      <c r="G27" s="364"/>
    </row>
    <row r="28" spans="3:14" ht="27" customHeight="1" thickBot="1" x14ac:dyDescent="0.4">
      <c r="C28" s="74" t="s">
        <v>319</v>
      </c>
      <c r="D28" s="75">
        <f>'1) Budget Tables'!D40</f>
        <v>182123.16</v>
      </c>
      <c r="E28" s="75">
        <f>'1) Budget Tables'!E40</f>
        <v>0</v>
      </c>
      <c r="F28" s="75">
        <f>'1) Budget Tables'!F40</f>
        <v>0</v>
      </c>
      <c r="G28" s="76">
        <f t="shared" ref="G28:G36" si="4">SUM(D28:F28)</f>
        <v>182123.16</v>
      </c>
      <c r="I28" s="75">
        <f>'1) Budget Tables'!L40</f>
        <v>166501.09000000003</v>
      </c>
      <c r="J28" s="75">
        <f>D28-I28</f>
        <v>15622.069999999978</v>
      </c>
      <c r="K28" s="235"/>
      <c r="N28" s="75">
        <f>'1) Budget Tables'!Q40</f>
        <v>48168.194024396864</v>
      </c>
    </row>
    <row r="29" spans="3:14" x14ac:dyDescent="0.35">
      <c r="C29" s="72" t="s">
        <v>320</v>
      </c>
      <c r="D29" s="110">
        <v>5147.34</v>
      </c>
      <c r="E29" s="111"/>
      <c r="F29" s="111"/>
      <c r="G29" s="73">
        <f t="shared" si="4"/>
        <v>5147.34</v>
      </c>
      <c r="I29" s="110">
        <v>5147.34</v>
      </c>
      <c r="J29" s="110">
        <f>D29-I29</f>
        <v>0</v>
      </c>
      <c r="K29" s="234">
        <f>J29/D29</f>
        <v>0</v>
      </c>
      <c r="N29" s="110">
        <v>4437.1368765387433</v>
      </c>
    </row>
    <row r="30" spans="3:14" x14ac:dyDescent="0.35">
      <c r="C30" s="60" t="s">
        <v>321</v>
      </c>
      <c r="D30" s="112"/>
      <c r="E30" s="25"/>
      <c r="F30" s="25"/>
      <c r="G30" s="71">
        <f t="shared" si="4"/>
        <v>0</v>
      </c>
      <c r="I30" s="112"/>
      <c r="J30" s="110"/>
      <c r="K30" s="234"/>
      <c r="N30" s="112"/>
    </row>
    <row r="31" spans="3:14" ht="31" x14ac:dyDescent="0.35">
      <c r="C31" s="60" t="s">
        <v>322</v>
      </c>
      <c r="D31" s="112"/>
      <c r="E31" s="112"/>
      <c r="F31" s="112"/>
      <c r="G31" s="71">
        <f t="shared" si="4"/>
        <v>0</v>
      </c>
      <c r="I31" s="112"/>
      <c r="J31" s="110"/>
      <c r="K31" s="234"/>
      <c r="N31" s="112"/>
    </row>
    <row r="32" spans="3:14" x14ac:dyDescent="0.35">
      <c r="C32" s="61" t="s">
        <v>323</v>
      </c>
      <c r="D32" s="112"/>
      <c r="E32" s="112"/>
      <c r="F32" s="112"/>
      <c r="G32" s="71">
        <f t="shared" si="4"/>
        <v>0</v>
      </c>
      <c r="I32" s="112"/>
      <c r="J32" s="110"/>
      <c r="K32" s="234"/>
      <c r="N32" s="112"/>
    </row>
    <row r="33" spans="3:14" x14ac:dyDescent="0.35">
      <c r="C33" s="60" t="s">
        <v>324</v>
      </c>
      <c r="D33" s="112">
        <v>1870</v>
      </c>
      <c r="E33" s="112"/>
      <c r="F33" s="112"/>
      <c r="G33" s="71">
        <f t="shared" si="4"/>
        <v>1870</v>
      </c>
      <c r="I33" s="112"/>
      <c r="J33" s="110">
        <f t="shared" ref="J33:J35" si="5">D33-I33</f>
        <v>1870</v>
      </c>
      <c r="K33" s="234">
        <f t="shared" ref="K33:K35" si="6">J33/D33</f>
        <v>1</v>
      </c>
      <c r="N33" s="112"/>
    </row>
    <row r="34" spans="3:14" x14ac:dyDescent="0.35">
      <c r="C34" s="60" t="s">
        <v>325</v>
      </c>
      <c r="D34" s="211">
        <v>167483.94</v>
      </c>
      <c r="E34" s="112"/>
      <c r="F34" s="112"/>
      <c r="G34" s="71">
        <f t="shared" si="4"/>
        <v>167483.94</v>
      </c>
      <c r="I34" s="211">
        <v>154000</v>
      </c>
      <c r="J34" s="110">
        <f t="shared" si="5"/>
        <v>13483.940000000002</v>
      </c>
      <c r="K34" s="234">
        <f t="shared" si="6"/>
        <v>8.0508853565303046E-2</v>
      </c>
      <c r="L34" s="62">
        <v>0</v>
      </c>
      <c r="N34" s="211">
        <v>41874.082920653942</v>
      </c>
    </row>
    <row r="35" spans="3:14" x14ac:dyDescent="0.35">
      <c r="C35" s="60" t="s">
        <v>326</v>
      </c>
      <c r="D35" s="112">
        <v>7621.880000000001</v>
      </c>
      <c r="E35" s="112"/>
      <c r="F35" s="112"/>
      <c r="G35" s="71">
        <f t="shared" si="4"/>
        <v>7621.880000000001</v>
      </c>
      <c r="I35" s="112">
        <v>7353.75</v>
      </c>
      <c r="J35" s="110">
        <f t="shared" si="5"/>
        <v>268.13000000000102</v>
      </c>
      <c r="K35" s="234">
        <f t="shared" si="6"/>
        <v>3.5178984712433282E-2</v>
      </c>
      <c r="N35" s="112">
        <v>1856.9742272041835</v>
      </c>
    </row>
    <row r="36" spans="3:14" x14ac:dyDescent="0.35">
      <c r="C36" s="227" t="s">
        <v>327</v>
      </c>
      <c r="D36" s="228">
        <f t="shared" ref="D36:E36" si="7">SUM(D29:D35)</f>
        <v>182123.16</v>
      </c>
      <c r="E36" s="77">
        <f t="shared" si="7"/>
        <v>0</v>
      </c>
      <c r="F36" s="77">
        <f t="shared" ref="F36" si="8">SUM(F29:F35)</f>
        <v>0</v>
      </c>
      <c r="G36" s="71">
        <f t="shared" si="4"/>
        <v>182123.16</v>
      </c>
      <c r="I36" s="228">
        <f>SUM(I29:I35)</f>
        <v>166501.09</v>
      </c>
      <c r="J36" s="228">
        <f>SUM(J29:J35)</f>
        <v>15622.070000000003</v>
      </c>
      <c r="K36" s="236">
        <f>J36/D36</f>
        <v>8.5777503531126981E-2</v>
      </c>
      <c r="L36" s="264"/>
      <c r="N36" s="228">
        <f>SUM(N29:N35)</f>
        <v>48168.194024396871</v>
      </c>
    </row>
    <row r="37" spans="3:14" s="64" customFormat="1" ht="22.5" customHeight="1" x14ac:dyDescent="0.35">
      <c r="C37" s="78"/>
      <c r="D37" s="239">
        <f>D25+D36</f>
        <v>433063.44</v>
      </c>
      <c r="E37" s="79"/>
      <c r="F37" s="79"/>
      <c r="G37" s="80"/>
      <c r="H37" s="238" t="s">
        <v>329</v>
      </c>
      <c r="I37" s="239">
        <f>I25+I36</f>
        <v>441094.16831742646</v>
      </c>
      <c r="J37" s="239">
        <f>J25+J36</f>
        <v>-8030.7283174265176</v>
      </c>
      <c r="K37" s="240">
        <f>J37/D37</f>
        <v>-1.854399973691272E-2</v>
      </c>
      <c r="N37" s="239"/>
    </row>
    <row r="38" spans="3:14" x14ac:dyDescent="0.35">
      <c r="C38" s="357" t="s">
        <v>330</v>
      </c>
      <c r="D38" s="358"/>
      <c r="E38" s="358"/>
      <c r="F38" s="358"/>
      <c r="G38" s="359"/>
    </row>
    <row r="39" spans="3:14" ht="21.75" customHeight="1" thickBot="1" x14ac:dyDescent="0.4">
      <c r="C39" s="74" t="s">
        <v>319</v>
      </c>
      <c r="D39" s="75">
        <f>'1) Budget Tables'!D50</f>
        <v>0</v>
      </c>
      <c r="E39" s="75">
        <f>'1) Budget Tables'!E50</f>
        <v>0</v>
      </c>
      <c r="F39" s="75">
        <f>'1) Budget Tables'!F50</f>
        <v>0</v>
      </c>
      <c r="G39" s="76">
        <f t="shared" ref="G39:G47" si="9">SUM(D39:F39)</f>
        <v>0</v>
      </c>
    </row>
    <row r="40" spans="3:14" x14ac:dyDescent="0.35">
      <c r="C40" s="72" t="s">
        <v>320</v>
      </c>
      <c r="D40" s="110"/>
      <c r="E40" s="111"/>
      <c r="F40" s="111"/>
      <c r="G40" s="73">
        <f t="shared" si="9"/>
        <v>0</v>
      </c>
    </row>
    <row r="41" spans="3:14" s="64" customFormat="1" ht="15.75" customHeight="1" x14ac:dyDescent="0.35">
      <c r="C41" s="60" t="s">
        <v>321</v>
      </c>
      <c r="D41" s="112"/>
      <c r="E41" s="25"/>
      <c r="F41" s="25"/>
      <c r="G41" s="71">
        <f t="shared" si="9"/>
        <v>0</v>
      </c>
    </row>
    <row r="42" spans="3:14" s="64" customFormat="1" ht="31" x14ac:dyDescent="0.35">
      <c r="C42" s="60" t="s">
        <v>322</v>
      </c>
      <c r="D42" s="112"/>
      <c r="E42" s="112"/>
      <c r="F42" s="112"/>
      <c r="G42" s="71">
        <f t="shared" si="9"/>
        <v>0</v>
      </c>
    </row>
    <row r="43" spans="3:14" s="64" customFormat="1" x14ac:dyDescent="0.35">
      <c r="C43" s="61" t="s">
        <v>323</v>
      </c>
      <c r="D43" s="112"/>
      <c r="E43" s="112"/>
      <c r="F43" s="112"/>
      <c r="G43" s="71">
        <f t="shared" si="9"/>
        <v>0</v>
      </c>
    </row>
    <row r="44" spans="3:14" x14ac:dyDescent="0.35">
      <c r="C44" s="60" t="s">
        <v>324</v>
      </c>
      <c r="D44" s="112"/>
      <c r="E44" s="112"/>
      <c r="F44" s="112"/>
      <c r="G44" s="71">
        <f t="shared" si="9"/>
        <v>0</v>
      </c>
    </row>
    <row r="45" spans="3:14" x14ac:dyDescent="0.35">
      <c r="C45" s="60" t="s">
        <v>325</v>
      </c>
      <c r="D45" s="112"/>
      <c r="E45" s="112"/>
      <c r="F45" s="112"/>
      <c r="G45" s="71">
        <f t="shared" si="9"/>
        <v>0</v>
      </c>
    </row>
    <row r="46" spans="3:14" x14ac:dyDescent="0.35">
      <c r="C46" s="60" t="s">
        <v>326</v>
      </c>
      <c r="D46" s="112"/>
      <c r="E46" s="112"/>
      <c r="F46" s="112"/>
      <c r="G46" s="71">
        <f t="shared" si="9"/>
        <v>0</v>
      </c>
    </row>
    <row r="47" spans="3:14" x14ac:dyDescent="0.35">
      <c r="C47" s="65" t="s">
        <v>327</v>
      </c>
      <c r="D47" s="77">
        <f t="shared" ref="D47:E47" si="10">SUM(D40:D46)</f>
        <v>0</v>
      </c>
      <c r="E47" s="77">
        <f t="shared" si="10"/>
        <v>0</v>
      </c>
      <c r="F47" s="77">
        <f t="shared" ref="F47" si="11">SUM(F40:F46)</f>
        <v>0</v>
      </c>
      <c r="G47" s="71">
        <f t="shared" si="9"/>
        <v>0</v>
      </c>
    </row>
    <row r="48" spans="3:14" s="64" customFormat="1" x14ac:dyDescent="0.35">
      <c r="C48" s="78"/>
      <c r="D48" s="79"/>
      <c r="E48" s="79"/>
      <c r="F48" s="79"/>
      <c r="G48" s="80"/>
    </row>
    <row r="49" spans="2:14" x14ac:dyDescent="0.35">
      <c r="C49" s="357" t="s">
        <v>331</v>
      </c>
      <c r="D49" s="358"/>
      <c r="E49" s="358"/>
      <c r="F49" s="358"/>
      <c r="G49" s="359"/>
    </row>
    <row r="50" spans="2:14" ht="20.25" customHeight="1" thickBot="1" x14ac:dyDescent="0.4">
      <c r="C50" s="74" t="s">
        <v>319</v>
      </c>
      <c r="D50" s="75">
        <f>'1) Budget Tables'!D60</f>
        <v>0</v>
      </c>
      <c r="E50" s="75">
        <f>'1) Budget Tables'!E60</f>
        <v>0</v>
      </c>
      <c r="F50" s="75">
        <f>'1) Budget Tables'!F60</f>
        <v>0</v>
      </c>
      <c r="G50" s="76">
        <f t="shared" ref="G50:G58" si="12">SUM(D50:F50)</f>
        <v>0</v>
      </c>
    </row>
    <row r="51" spans="2:14" x14ac:dyDescent="0.35">
      <c r="C51" s="72" t="s">
        <v>320</v>
      </c>
      <c r="D51" s="110"/>
      <c r="E51" s="111"/>
      <c r="F51" s="111"/>
      <c r="G51" s="73">
        <f t="shared" si="12"/>
        <v>0</v>
      </c>
    </row>
    <row r="52" spans="2:14" ht="15.75" customHeight="1" x14ac:dyDescent="0.35">
      <c r="C52" s="60" t="s">
        <v>321</v>
      </c>
      <c r="D52" s="112"/>
      <c r="E52" s="25"/>
      <c r="F52" s="25"/>
      <c r="G52" s="71">
        <f t="shared" si="12"/>
        <v>0</v>
      </c>
    </row>
    <row r="53" spans="2:14" ht="32.25" customHeight="1" x14ac:dyDescent="0.35">
      <c r="C53" s="60" t="s">
        <v>322</v>
      </c>
      <c r="D53" s="112"/>
      <c r="E53" s="112"/>
      <c r="F53" s="112"/>
      <c r="G53" s="71">
        <f t="shared" si="12"/>
        <v>0</v>
      </c>
    </row>
    <row r="54" spans="2:14" s="64" customFormat="1" x14ac:dyDescent="0.35">
      <c r="C54" s="61" t="s">
        <v>323</v>
      </c>
      <c r="D54" s="112"/>
      <c r="E54" s="112"/>
      <c r="F54" s="112"/>
      <c r="G54" s="71">
        <f t="shared" si="12"/>
        <v>0</v>
      </c>
    </row>
    <row r="55" spans="2:14" x14ac:dyDescent="0.35">
      <c r="C55" s="60" t="s">
        <v>324</v>
      </c>
      <c r="D55" s="112"/>
      <c r="E55" s="112"/>
      <c r="F55" s="112"/>
      <c r="G55" s="71">
        <f t="shared" si="12"/>
        <v>0</v>
      </c>
    </row>
    <row r="56" spans="2:14" x14ac:dyDescent="0.35">
      <c r="C56" s="60" t="s">
        <v>325</v>
      </c>
      <c r="D56" s="112"/>
      <c r="E56" s="112"/>
      <c r="F56" s="112"/>
      <c r="G56" s="71">
        <f t="shared" si="12"/>
        <v>0</v>
      </c>
    </row>
    <row r="57" spans="2:14" x14ac:dyDescent="0.35">
      <c r="C57" s="60" t="s">
        <v>326</v>
      </c>
      <c r="D57" s="112"/>
      <c r="E57" s="112"/>
      <c r="F57" s="112"/>
      <c r="G57" s="71">
        <f t="shared" si="12"/>
        <v>0</v>
      </c>
    </row>
    <row r="58" spans="2:14" ht="21" customHeight="1" x14ac:dyDescent="0.35">
      <c r="C58" s="65" t="s">
        <v>327</v>
      </c>
      <c r="D58" s="77">
        <f t="shared" ref="D58:E58" si="13">SUM(D51:D57)</f>
        <v>0</v>
      </c>
      <c r="E58" s="77">
        <f t="shared" si="13"/>
        <v>0</v>
      </c>
      <c r="F58" s="77">
        <f t="shared" ref="F58" si="14">SUM(F51:F57)</f>
        <v>0</v>
      </c>
      <c r="G58" s="71">
        <f t="shared" si="12"/>
        <v>0</v>
      </c>
    </row>
    <row r="59" spans="2:14" s="64" customFormat="1" ht="22.5" customHeight="1" x14ac:dyDescent="0.35">
      <c r="C59" s="81"/>
      <c r="D59" s="79"/>
      <c r="E59" s="79"/>
      <c r="F59" s="79"/>
      <c r="G59" s="80"/>
    </row>
    <row r="60" spans="2:14" x14ac:dyDescent="0.35">
      <c r="B60" s="357" t="s">
        <v>332</v>
      </c>
      <c r="C60" s="358"/>
      <c r="D60" s="358"/>
      <c r="E60" s="358"/>
      <c r="F60" s="358"/>
      <c r="G60" s="359"/>
    </row>
    <row r="61" spans="2:14" x14ac:dyDescent="0.35">
      <c r="C61" s="357" t="s">
        <v>333</v>
      </c>
      <c r="D61" s="358"/>
      <c r="E61" s="358"/>
      <c r="F61" s="358"/>
      <c r="G61" s="359"/>
    </row>
    <row r="62" spans="2:14" ht="24" customHeight="1" thickBot="1" x14ac:dyDescent="0.4">
      <c r="C62" s="74" t="s">
        <v>319</v>
      </c>
      <c r="D62" s="75">
        <f>'1) Budget Tables'!D72</f>
        <v>155453.37333333332</v>
      </c>
      <c r="E62" s="75">
        <f>'1) Budget Tables'!E72</f>
        <v>0</v>
      </c>
      <c r="F62" s="75">
        <f>'1) Budget Tables'!F72</f>
        <v>0</v>
      </c>
      <c r="G62" s="76">
        <f>SUM(D62:F62)</f>
        <v>155453.37333333332</v>
      </c>
      <c r="I62" s="75">
        <f>'1) Budget Tables'!L72</f>
        <v>141699.54027222944</v>
      </c>
      <c r="J62" s="75">
        <f>D62-I62</f>
        <v>13753.833061103884</v>
      </c>
      <c r="K62" s="235"/>
      <c r="N62" s="75">
        <f>'1) Budget Tables'!Q72</f>
        <v>118739.64667844605</v>
      </c>
    </row>
    <row r="63" spans="2:14" ht="15.75" customHeight="1" x14ac:dyDescent="0.35">
      <c r="C63" s="72" t="s">
        <v>320</v>
      </c>
      <c r="D63" s="212">
        <v>10294.68</v>
      </c>
      <c r="E63" s="111"/>
      <c r="F63" s="111"/>
      <c r="G63" s="73">
        <f t="shared" ref="G63:G70" si="15">SUM(D63:F63)</f>
        <v>10294.68</v>
      </c>
      <c r="I63" s="110">
        <v>10294.68</v>
      </c>
      <c r="J63" s="110">
        <f>D63-I63</f>
        <v>0</v>
      </c>
      <c r="K63" s="234">
        <f t="shared" ref="K63" si="16">J63/D63</f>
        <v>0</v>
      </c>
      <c r="N63" s="110">
        <v>8874.2737530774866</v>
      </c>
    </row>
    <row r="64" spans="2:14" ht="15.75" customHeight="1" x14ac:dyDescent="0.35">
      <c r="C64" s="60" t="s">
        <v>321</v>
      </c>
      <c r="D64" s="213"/>
      <c r="E64" s="25"/>
      <c r="F64" s="25"/>
      <c r="G64" s="71">
        <f t="shared" si="15"/>
        <v>0</v>
      </c>
      <c r="I64" s="112"/>
      <c r="J64" s="110"/>
      <c r="K64" s="234"/>
      <c r="N64" s="112"/>
    </row>
    <row r="65" spans="2:14" ht="15.75" customHeight="1" x14ac:dyDescent="0.35">
      <c r="C65" s="60" t="s">
        <v>322</v>
      </c>
      <c r="D65" s="213"/>
      <c r="E65" s="112"/>
      <c r="F65" s="112"/>
      <c r="G65" s="71">
        <f t="shared" si="15"/>
        <v>0</v>
      </c>
      <c r="I65" s="112"/>
      <c r="J65" s="110"/>
      <c r="K65" s="234"/>
      <c r="N65" s="112"/>
    </row>
    <row r="66" spans="2:14" ht="18.75" customHeight="1" x14ac:dyDescent="0.35">
      <c r="C66" s="61" t="s">
        <v>323</v>
      </c>
      <c r="D66" s="213">
        <v>37171.520000000004</v>
      </c>
      <c r="E66" s="112"/>
      <c r="F66" s="112"/>
      <c r="G66" s="71">
        <f t="shared" si="15"/>
        <v>37171.520000000004</v>
      </c>
      <c r="I66" s="112">
        <v>37893.24</v>
      </c>
      <c r="J66" s="110">
        <f t="shared" ref="J66" si="17">D66-I66</f>
        <v>-721.71999999999389</v>
      </c>
      <c r="K66" s="234">
        <f t="shared" ref="K66" si="18">J66/D66</f>
        <v>-1.9415939945420412E-2</v>
      </c>
      <c r="N66" s="112">
        <v>34654.131615918857</v>
      </c>
    </row>
    <row r="67" spans="2:14" x14ac:dyDescent="0.35">
      <c r="C67" s="60" t="s">
        <v>324</v>
      </c>
      <c r="D67" s="214"/>
      <c r="E67" s="112"/>
      <c r="F67" s="112"/>
      <c r="G67" s="71">
        <f t="shared" si="15"/>
        <v>0</v>
      </c>
      <c r="I67" s="112"/>
      <c r="J67" s="110"/>
      <c r="K67" s="234"/>
      <c r="N67" s="112"/>
    </row>
    <row r="68" spans="2:14" s="64" customFormat="1" ht="21.75" customHeight="1" x14ac:dyDescent="0.35">
      <c r="B68" s="62"/>
      <c r="C68" s="60" t="s">
        <v>325</v>
      </c>
      <c r="D68" s="214">
        <v>107987.17333333334</v>
      </c>
      <c r="E68" s="112"/>
      <c r="F68" s="112"/>
      <c r="G68" s="71">
        <f t="shared" si="15"/>
        <v>107987.17333333334</v>
      </c>
      <c r="I68" s="211">
        <v>93511.62027222944</v>
      </c>
      <c r="J68" s="110">
        <f t="shared" ref="J68" si="19">D68-I68</f>
        <v>14475.553061103899</v>
      </c>
      <c r="K68" s="234">
        <f t="shared" ref="K68" si="20">J68/D68</f>
        <v>0.13404881907984534</v>
      </c>
      <c r="N68" s="211">
        <v>75211.241309449702</v>
      </c>
    </row>
    <row r="69" spans="2:14" s="64" customFormat="1" x14ac:dyDescent="0.35">
      <c r="B69" s="62"/>
      <c r="C69" s="60" t="s">
        <v>326</v>
      </c>
      <c r="D69" s="214"/>
      <c r="E69" s="112"/>
      <c r="F69" s="112"/>
      <c r="G69" s="71">
        <f t="shared" si="15"/>
        <v>0</v>
      </c>
      <c r="I69" s="112"/>
      <c r="J69" s="110"/>
      <c r="K69" s="234"/>
      <c r="N69" s="112"/>
    </row>
    <row r="70" spans="2:14" x14ac:dyDescent="0.35">
      <c r="C70" s="65" t="s">
        <v>327</v>
      </c>
      <c r="D70" s="77">
        <f>SUM(D63:D69)</f>
        <v>155453.37333333335</v>
      </c>
      <c r="E70" s="77">
        <f>SUM(E63:E69)</f>
        <v>0</v>
      </c>
      <c r="F70" s="77">
        <f t="shared" ref="F70" si="21">SUM(F63:F69)</f>
        <v>0</v>
      </c>
      <c r="G70" s="71">
        <f t="shared" si="15"/>
        <v>155453.37333333335</v>
      </c>
      <c r="I70" s="228">
        <f>SUM(I63:I69)</f>
        <v>141699.54027222944</v>
      </c>
      <c r="J70" s="228">
        <f>SUM(J63:J69)</f>
        <v>13753.833061103905</v>
      </c>
      <c r="K70" s="236">
        <f>J70/D70</f>
        <v>8.8475616618573033E-2</v>
      </c>
      <c r="N70" s="228">
        <f>SUM(N63:N69)</f>
        <v>118739.64667844605</v>
      </c>
    </row>
    <row r="71" spans="2:14" s="64" customFormat="1" x14ac:dyDescent="0.35">
      <c r="C71" s="78"/>
      <c r="D71" s="79"/>
      <c r="E71" s="79"/>
      <c r="F71" s="79"/>
      <c r="G71" s="80"/>
    </row>
    <row r="72" spans="2:14" x14ac:dyDescent="0.35">
      <c r="B72" s="64"/>
      <c r="C72" s="357" t="s">
        <v>139</v>
      </c>
      <c r="D72" s="358"/>
      <c r="E72" s="358"/>
      <c r="F72" s="358"/>
      <c r="G72" s="359"/>
    </row>
    <row r="73" spans="2:14" ht="21.75" customHeight="1" thickBot="1" x14ac:dyDescent="0.4">
      <c r="C73" s="74" t="s">
        <v>319</v>
      </c>
      <c r="D73" s="75">
        <f>'1) Budget Tables'!D82</f>
        <v>124710.03999999998</v>
      </c>
      <c r="E73" s="75">
        <f>'1) Budget Tables'!E82</f>
        <v>0</v>
      </c>
      <c r="F73" s="75">
        <f>'1) Budget Tables'!F82</f>
        <v>0</v>
      </c>
      <c r="G73" s="76">
        <f t="shared" ref="G73:G81" si="22">SUM(D73:F73)</f>
        <v>124710.03999999998</v>
      </c>
      <c r="I73" s="75">
        <f>'1) Budget Tables'!L82</f>
        <v>123988.31</v>
      </c>
      <c r="J73" s="75">
        <f>D73-I73</f>
        <v>721.72999999998137</v>
      </c>
      <c r="K73" s="235"/>
      <c r="N73" s="75">
        <f>'1) Budget Tables'!Q82</f>
        <v>102685.24918704521</v>
      </c>
    </row>
    <row r="74" spans="2:14" ht="15.75" customHeight="1" x14ac:dyDescent="0.35">
      <c r="C74" s="72" t="s">
        <v>320</v>
      </c>
      <c r="D74" s="212"/>
      <c r="E74" s="111"/>
      <c r="F74" s="111"/>
      <c r="G74" s="73">
        <f t="shared" si="22"/>
        <v>0</v>
      </c>
      <c r="I74" s="110"/>
      <c r="J74" s="110"/>
      <c r="K74" s="234"/>
      <c r="N74" s="110"/>
    </row>
    <row r="75" spans="2:14" ht="15.75" customHeight="1" x14ac:dyDescent="0.35">
      <c r="C75" s="60" t="s">
        <v>321</v>
      </c>
      <c r="D75" s="213"/>
      <c r="E75" s="25"/>
      <c r="F75" s="25"/>
      <c r="G75" s="71">
        <f t="shared" si="22"/>
        <v>0</v>
      </c>
      <c r="I75" s="112"/>
      <c r="J75" s="110"/>
      <c r="K75" s="234"/>
      <c r="N75" s="112"/>
    </row>
    <row r="76" spans="2:14" ht="15.75" customHeight="1" x14ac:dyDescent="0.35">
      <c r="C76" s="60" t="s">
        <v>322</v>
      </c>
      <c r="D76" s="213"/>
      <c r="E76" s="112"/>
      <c r="F76" s="112"/>
      <c r="G76" s="71">
        <f t="shared" si="22"/>
        <v>0</v>
      </c>
      <c r="I76" s="112"/>
      <c r="J76" s="110"/>
      <c r="K76" s="234"/>
      <c r="N76" s="112"/>
    </row>
    <row r="77" spans="2:14" x14ac:dyDescent="0.35">
      <c r="C77" s="61" t="s">
        <v>323</v>
      </c>
      <c r="D77" s="213">
        <v>124710.03999999998</v>
      </c>
      <c r="E77" s="112"/>
      <c r="F77" s="112"/>
      <c r="G77" s="71">
        <f t="shared" si="22"/>
        <v>124710.03999999998</v>
      </c>
      <c r="I77" s="112">
        <v>123988.31</v>
      </c>
      <c r="J77" s="110">
        <f t="shared" ref="J77" si="23">D77-I77</f>
        <v>721.72999999998137</v>
      </c>
      <c r="K77" s="234">
        <f t="shared" ref="K77" si="24">J77/D77</f>
        <v>5.7872646019517075E-3</v>
      </c>
      <c r="N77" s="112">
        <v>102685.24918704521</v>
      </c>
    </row>
    <row r="78" spans="2:14" x14ac:dyDescent="0.35">
      <c r="C78" s="60" t="s">
        <v>324</v>
      </c>
      <c r="D78" s="213"/>
      <c r="E78" s="112"/>
      <c r="F78" s="112"/>
      <c r="G78" s="71">
        <f t="shared" si="22"/>
        <v>0</v>
      </c>
      <c r="I78" s="112"/>
      <c r="J78" s="110"/>
      <c r="K78" s="234"/>
      <c r="N78" s="112"/>
    </row>
    <row r="79" spans="2:14" x14ac:dyDescent="0.35">
      <c r="C79" s="60" t="s">
        <v>325</v>
      </c>
      <c r="D79" s="213"/>
      <c r="E79" s="112"/>
      <c r="F79" s="112"/>
      <c r="G79" s="71">
        <f t="shared" si="22"/>
        <v>0</v>
      </c>
      <c r="I79" s="211"/>
      <c r="J79" s="110"/>
      <c r="K79" s="234"/>
      <c r="N79" s="211"/>
    </row>
    <row r="80" spans="2:14" x14ac:dyDescent="0.35">
      <c r="C80" s="60" t="s">
        <v>326</v>
      </c>
      <c r="D80" s="112"/>
      <c r="E80" s="112"/>
      <c r="F80" s="112"/>
      <c r="G80" s="71">
        <f t="shared" si="22"/>
        <v>0</v>
      </c>
      <c r="I80" s="112"/>
      <c r="J80" s="110"/>
      <c r="K80" s="234"/>
      <c r="N80" s="112"/>
    </row>
    <row r="81" spans="2:14" x14ac:dyDescent="0.35">
      <c r="C81" s="65" t="s">
        <v>327</v>
      </c>
      <c r="D81" s="77">
        <f t="shared" ref="D81:E81" si="25">SUM(D74:D80)</f>
        <v>124710.03999999998</v>
      </c>
      <c r="E81" s="77">
        <f t="shared" si="25"/>
        <v>0</v>
      </c>
      <c r="F81" s="77">
        <f t="shared" ref="F81" si="26">SUM(F74:F80)</f>
        <v>0</v>
      </c>
      <c r="G81" s="71">
        <f t="shared" si="22"/>
        <v>124710.03999999998</v>
      </c>
      <c r="I81" s="228">
        <f>SUM(I74:I80)</f>
        <v>123988.31</v>
      </c>
      <c r="J81" s="228">
        <f>SUM(J74:J80)</f>
        <v>721.72999999998137</v>
      </c>
      <c r="K81" s="236">
        <f>J81/D81</f>
        <v>5.7872646019517075E-3</v>
      </c>
      <c r="N81" s="228">
        <f>SUM(N74:N80)</f>
        <v>102685.24918704521</v>
      </c>
    </row>
    <row r="82" spans="2:14" s="64" customFormat="1" ht="22.5" customHeight="1" x14ac:dyDescent="0.35">
      <c r="C82" s="78"/>
      <c r="D82" s="239">
        <f>D70+D81</f>
        <v>280163.41333333333</v>
      </c>
      <c r="E82" s="79"/>
      <c r="F82" s="79"/>
      <c r="G82" s="80"/>
      <c r="H82" s="238" t="s">
        <v>334</v>
      </c>
      <c r="I82" s="239">
        <f>I70+I81</f>
        <v>265687.85027222941</v>
      </c>
      <c r="J82" s="239">
        <f>J70+J81</f>
        <v>14475.563061103887</v>
      </c>
      <c r="K82" s="240">
        <f>J82/D82</f>
        <v>5.166828490871192E-2</v>
      </c>
      <c r="N82" s="239"/>
    </row>
    <row r="83" spans="2:14" x14ac:dyDescent="0.35">
      <c r="C83" s="357" t="s">
        <v>161</v>
      </c>
      <c r="D83" s="358"/>
      <c r="E83" s="358"/>
      <c r="F83" s="358"/>
      <c r="G83" s="359"/>
    </row>
    <row r="84" spans="2:14" ht="21.75" customHeight="1" thickBot="1" x14ac:dyDescent="0.4">
      <c r="B84" s="64"/>
      <c r="C84" s="74" t="s">
        <v>319</v>
      </c>
      <c r="D84" s="75">
        <f>'1) Budget Tables'!D92</f>
        <v>0</v>
      </c>
      <c r="E84" s="75">
        <f>'1) Budget Tables'!E92</f>
        <v>0</v>
      </c>
      <c r="F84" s="75">
        <f>'1) Budget Tables'!F92</f>
        <v>0</v>
      </c>
      <c r="G84" s="76">
        <f t="shared" ref="G84:G92" si="27">SUM(D84:F84)</f>
        <v>0</v>
      </c>
    </row>
    <row r="85" spans="2:14" ht="18" customHeight="1" x14ac:dyDescent="0.35">
      <c r="C85" s="72" t="s">
        <v>320</v>
      </c>
      <c r="D85" s="110"/>
      <c r="E85" s="111"/>
      <c r="F85" s="111"/>
      <c r="G85" s="73">
        <f t="shared" si="27"/>
        <v>0</v>
      </c>
    </row>
    <row r="86" spans="2:14" ht="15.75" customHeight="1" x14ac:dyDescent="0.35">
      <c r="C86" s="60" t="s">
        <v>321</v>
      </c>
      <c r="D86" s="112"/>
      <c r="E86" s="25"/>
      <c r="F86" s="25"/>
      <c r="G86" s="71">
        <f t="shared" si="27"/>
        <v>0</v>
      </c>
    </row>
    <row r="87" spans="2:14" s="64" customFormat="1" ht="15.75" customHeight="1" x14ac:dyDescent="0.35">
      <c r="B87" s="62"/>
      <c r="C87" s="60" t="s">
        <v>322</v>
      </c>
      <c r="D87" s="112"/>
      <c r="E87" s="112"/>
      <c r="F87" s="112"/>
      <c r="G87" s="71">
        <f t="shared" si="27"/>
        <v>0</v>
      </c>
    </row>
    <row r="88" spans="2:14" x14ac:dyDescent="0.35">
      <c r="B88" s="64"/>
      <c r="C88" s="61" t="s">
        <v>323</v>
      </c>
      <c r="D88" s="112"/>
      <c r="E88" s="112"/>
      <c r="F88" s="112"/>
      <c r="G88" s="71">
        <f t="shared" si="27"/>
        <v>0</v>
      </c>
    </row>
    <row r="89" spans="2:14" x14ac:dyDescent="0.35">
      <c r="B89" s="64"/>
      <c r="C89" s="60" t="s">
        <v>324</v>
      </c>
      <c r="D89" s="112"/>
      <c r="E89" s="112"/>
      <c r="F89" s="112"/>
      <c r="G89" s="71">
        <f t="shared" si="27"/>
        <v>0</v>
      </c>
    </row>
    <row r="90" spans="2:14" x14ac:dyDescent="0.35">
      <c r="B90" s="64"/>
      <c r="C90" s="60" t="s">
        <v>325</v>
      </c>
      <c r="D90" s="112"/>
      <c r="E90" s="112"/>
      <c r="F90" s="112"/>
      <c r="G90" s="71">
        <f t="shared" si="27"/>
        <v>0</v>
      </c>
    </row>
    <row r="91" spans="2:14" x14ac:dyDescent="0.35">
      <c r="C91" s="60" t="s">
        <v>326</v>
      </c>
      <c r="D91" s="112"/>
      <c r="E91" s="112"/>
      <c r="F91" s="112"/>
      <c r="G91" s="71">
        <f t="shared" si="27"/>
        <v>0</v>
      </c>
    </row>
    <row r="92" spans="2:14" x14ac:dyDescent="0.35">
      <c r="C92" s="65" t="s">
        <v>327</v>
      </c>
      <c r="D92" s="77">
        <f t="shared" ref="D92:E92" si="28">SUM(D85:D91)</f>
        <v>0</v>
      </c>
      <c r="E92" s="77">
        <f t="shared" si="28"/>
        <v>0</v>
      </c>
      <c r="F92" s="77">
        <f t="shared" ref="F92" si="29">SUM(F85:F91)</f>
        <v>0</v>
      </c>
      <c r="G92" s="71">
        <f t="shared" si="27"/>
        <v>0</v>
      </c>
    </row>
    <row r="93" spans="2:14" s="64" customFormat="1" x14ac:dyDescent="0.35">
      <c r="C93" s="78"/>
      <c r="D93" s="79"/>
      <c r="E93" s="79"/>
      <c r="F93" s="79"/>
      <c r="G93" s="80"/>
    </row>
    <row r="94" spans="2:14" x14ac:dyDescent="0.35">
      <c r="C94" s="357" t="s">
        <v>170</v>
      </c>
      <c r="D94" s="358"/>
      <c r="E94" s="358"/>
      <c r="F94" s="358"/>
      <c r="G94" s="359"/>
    </row>
    <row r="95" spans="2:14" ht="21.75" customHeight="1" thickBot="1" x14ac:dyDescent="0.4">
      <c r="C95" s="74" t="s">
        <v>319</v>
      </c>
      <c r="D95" s="75">
        <f>'1) Budget Tables'!D102</f>
        <v>0</v>
      </c>
      <c r="E95" s="75">
        <f>'1) Budget Tables'!E102</f>
        <v>0</v>
      </c>
      <c r="F95" s="75">
        <f>'1) Budget Tables'!F102</f>
        <v>0</v>
      </c>
      <c r="G95" s="76">
        <f t="shared" ref="G95:G103" si="30">SUM(D95:F95)</f>
        <v>0</v>
      </c>
    </row>
    <row r="96" spans="2:14" ht="15.75" customHeight="1" x14ac:dyDescent="0.35">
      <c r="C96" s="72" t="s">
        <v>320</v>
      </c>
      <c r="D96" s="110"/>
      <c r="E96" s="111"/>
      <c r="F96" s="111"/>
      <c r="G96" s="73">
        <f t="shared" si="30"/>
        <v>0</v>
      </c>
    </row>
    <row r="97" spans="2:14" ht="15.75" customHeight="1" x14ac:dyDescent="0.35">
      <c r="B97" s="64"/>
      <c r="C97" s="60" t="s">
        <v>321</v>
      </c>
      <c r="D97" s="112"/>
      <c r="E97" s="25"/>
      <c r="F97" s="25"/>
      <c r="G97" s="71">
        <f t="shared" si="30"/>
        <v>0</v>
      </c>
    </row>
    <row r="98" spans="2:14" ht="15.75" customHeight="1" x14ac:dyDescent="0.35">
      <c r="C98" s="60" t="s">
        <v>322</v>
      </c>
      <c r="D98" s="112"/>
      <c r="E98" s="112"/>
      <c r="F98" s="112"/>
      <c r="G98" s="71">
        <f t="shared" si="30"/>
        <v>0</v>
      </c>
    </row>
    <row r="99" spans="2:14" x14ac:dyDescent="0.35">
      <c r="C99" s="61" t="s">
        <v>323</v>
      </c>
      <c r="D99" s="112"/>
      <c r="E99" s="112"/>
      <c r="F99" s="112"/>
      <c r="G99" s="71">
        <f t="shared" si="30"/>
        <v>0</v>
      </c>
    </row>
    <row r="100" spans="2:14" x14ac:dyDescent="0.35">
      <c r="C100" s="60" t="s">
        <v>324</v>
      </c>
      <c r="D100" s="112"/>
      <c r="E100" s="112"/>
      <c r="F100" s="112"/>
      <c r="G100" s="71">
        <f t="shared" si="30"/>
        <v>0</v>
      </c>
    </row>
    <row r="101" spans="2:14" ht="25.5" customHeight="1" x14ac:dyDescent="0.35">
      <c r="C101" s="60" t="s">
        <v>325</v>
      </c>
      <c r="D101" s="112"/>
      <c r="E101" s="112"/>
      <c r="F101" s="112"/>
      <c r="G101" s="71">
        <f t="shared" si="30"/>
        <v>0</v>
      </c>
    </row>
    <row r="102" spans="2:14" x14ac:dyDescent="0.35">
      <c r="B102" s="64"/>
      <c r="C102" s="60" t="s">
        <v>326</v>
      </c>
      <c r="D102" s="112"/>
      <c r="E102" s="112"/>
      <c r="F102" s="112"/>
      <c r="G102" s="71">
        <f t="shared" si="30"/>
        <v>0</v>
      </c>
    </row>
    <row r="103" spans="2:14" ht="15.75" customHeight="1" x14ac:dyDescent="0.35">
      <c r="C103" s="65" t="s">
        <v>327</v>
      </c>
      <c r="D103" s="77">
        <f t="shared" ref="D103:E103" si="31">SUM(D96:D102)</f>
        <v>0</v>
      </c>
      <c r="E103" s="77">
        <f t="shared" si="31"/>
        <v>0</v>
      </c>
      <c r="F103" s="77">
        <f t="shared" ref="F103" si="32">SUM(F96:F102)</f>
        <v>0</v>
      </c>
      <c r="G103" s="71">
        <f t="shared" si="30"/>
        <v>0</v>
      </c>
    </row>
    <row r="104" spans="2:14" ht="25.5" customHeight="1" x14ac:dyDescent="0.35">
      <c r="D104" s="66"/>
      <c r="E104" s="66"/>
      <c r="F104" s="66"/>
      <c r="G104" s="66"/>
    </row>
    <row r="105" spans="2:14" x14ac:dyDescent="0.35">
      <c r="B105" s="357" t="s">
        <v>335</v>
      </c>
      <c r="C105" s="358"/>
      <c r="D105" s="358"/>
      <c r="E105" s="358"/>
      <c r="F105" s="358"/>
      <c r="G105" s="359"/>
    </row>
    <row r="106" spans="2:14" x14ac:dyDescent="0.35">
      <c r="C106" s="357" t="s">
        <v>181</v>
      </c>
      <c r="D106" s="358"/>
      <c r="E106" s="358"/>
      <c r="F106" s="358"/>
      <c r="G106" s="359"/>
    </row>
    <row r="107" spans="2:14" ht="22.5" customHeight="1" thickBot="1" x14ac:dyDescent="0.4">
      <c r="C107" s="74" t="s">
        <v>319</v>
      </c>
      <c r="D107" s="75">
        <f>'1) Budget Tables'!D114</f>
        <v>58216.496666666673</v>
      </c>
      <c r="E107" s="75">
        <f>'1) Budget Tables'!E114</f>
        <v>0</v>
      </c>
      <c r="F107" s="75">
        <f>'1) Budget Tables'!F114</f>
        <v>0</v>
      </c>
      <c r="G107" s="76">
        <f>SUM(D107:F107)</f>
        <v>58216.496666666673</v>
      </c>
      <c r="I107" s="75">
        <f>'1) Budget Tables'!L114</f>
        <v>61696.578333333324</v>
      </c>
      <c r="J107" s="75">
        <f>D107-I107</f>
        <v>-3480.0816666666506</v>
      </c>
      <c r="K107" s="235"/>
      <c r="N107" s="75">
        <f>'1) Budget Tables'!Q114</f>
        <v>48976.159557737847</v>
      </c>
    </row>
    <row r="108" spans="2:14" x14ac:dyDescent="0.35">
      <c r="C108" s="72" t="s">
        <v>320</v>
      </c>
      <c r="D108" s="110">
        <v>12868.35</v>
      </c>
      <c r="E108" s="111"/>
      <c r="F108" s="111"/>
      <c r="G108" s="73">
        <f t="shared" ref="G108:G115" si="33">SUM(D108:F108)</f>
        <v>12868.35</v>
      </c>
      <c r="I108" s="110">
        <v>12868.35</v>
      </c>
      <c r="J108" s="110">
        <f>D108-I108</f>
        <v>0</v>
      </c>
      <c r="K108" s="234">
        <f>J108/D108</f>
        <v>0</v>
      </c>
      <c r="N108" s="110">
        <v>11092.842191346859</v>
      </c>
    </row>
    <row r="109" spans="2:14" x14ac:dyDescent="0.35">
      <c r="C109" s="60" t="s">
        <v>321</v>
      </c>
      <c r="D109" s="112"/>
      <c r="E109" s="25"/>
      <c r="F109" s="25"/>
      <c r="G109" s="71">
        <f t="shared" si="33"/>
        <v>0</v>
      </c>
      <c r="I109" s="112"/>
      <c r="J109" s="110"/>
      <c r="K109" s="234"/>
      <c r="N109" s="112"/>
    </row>
    <row r="110" spans="2:14" ht="15.75" customHeight="1" x14ac:dyDescent="0.35">
      <c r="C110" s="60" t="s">
        <v>322</v>
      </c>
      <c r="D110" s="112"/>
      <c r="E110" s="112"/>
      <c r="F110" s="112"/>
      <c r="G110" s="71">
        <f t="shared" si="33"/>
        <v>0</v>
      </c>
      <c r="I110" s="112"/>
      <c r="J110" s="110"/>
      <c r="K110" s="234"/>
      <c r="N110" s="112"/>
    </row>
    <row r="111" spans="2:14" x14ac:dyDescent="0.35">
      <c r="C111" s="61" t="s">
        <v>323</v>
      </c>
      <c r="D111" s="213"/>
      <c r="E111" s="112"/>
      <c r="F111" s="112"/>
      <c r="G111" s="71">
        <f t="shared" si="33"/>
        <v>0</v>
      </c>
      <c r="I111" s="112"/>
      <c r="J111" s="110"/>
      <c r="K111" s="234"/>
      <c r="N111" s="112"/>
    </row>
    <row r="112" spans="2:14" x14ac:dyDescent="0.35">
      <c r="C112" s="60" t="s">
        <v>324</v>
      </c>
      <c r="D112" s="213">
        <v>1250</v>
      </c>
      <c r="E112" s="112"/>
      <c r="F112" s="112"/>
      <c r="G112" s="71">
        <f t="shared" si="33"/>
        <v>1250</v>
      </c>
      <c r="I112" s="112">
        <v>1000</v>
      </c>
      <c r="J112" s="110">
        <f t="shared" ref="J112:J114" si="34">D112-I112</f>
        <v>250</v>
      </c>
      <c r="K112" s="234">
        <f t="shared" ref="K112:K114" si="35">J112/D112</f>
        <v>0.2</v>
      </c>
      <c r="N112" s="112"/>
    </row>
    <row r="113" spans="3:14" x14ac:dyDescent="0.35">
      <c r="C113" s="60" t="s">
        <v>325</v>
      </c>
      <c r="D113" s="214">
        <v>41796.26666666667</v>
      </c>
      <c r="E113" s="112"/>
      <c r="F113" s="112"/>
      <c r="G113" s="71">
        <f t="shared" si="33"/>
        <v>41796.26666666667</v>
      </c>
      <c r="I113" s="211">
        <v>44276.353333333325</v>
      </c>
      <c r="J113" s="110">
        <f t="shared" si="34"/>
        <v>-2480.0866666666552</v>
      </c>
      <c r="K113" s="234">
        <f t="shared" si="35"/>
        <v>-5.9337516588403152E-2</v>
      </c>
      <c r="N113" s="211">
        <v>36954.830252788888</v>
      </c>
    </row>
    <row r="114" spans="3:14" x14ac:dyDescent="0.35">
      <c r="C114" s="60" t="s">
        <v>326</v>
      </c>
      <c r="D114" s="213">
        <v>2301.88</v>
      </c>
      <c r="E114" s="112"/>
      <c r="F114" s="112"/>
      <c r="G114" s="71">
        <f t="shared" si="33"/>
        <v>2301.88</v>
      </c>
      <c r="I114" s="112">
        <v>3551.875</v>
      </c>
      <c r="J114" s="110">
        <f t="shared" si="34"/>
        <v>-1249.9949999999999</v>
      </c>
      <c r="K114" s="234">
        <f t="shared" si="35"/>
        <v>-0.54303221714424721</v>
      </c>
      <c r="N114" s="112">
        <v>928.48711360209177</v>
      </c>
    </row>
    <row r="115" spans="3:14" x14ac:dyDescent="0.35">
      <c r="C115" s="65" t="s">
        <v>327</v>
      </c>
      <c r="D115" s="77">
        <f>SUM(D108:D114)</f>
        <v>58216.496666666666</v>
      </c>
      <c r="E115" s="77">
        <f>SUM(E108:E114)</f>
        <v>0</v>
      </c>
      <c r="F115" s="77">
        <f t="shared" ref="F115" si="36">SUM(F108:F114)</f>
        <v>0</v>
      </c>
      <c r="G115" s="71">
        <f t="shared" si="33"/>
        <v>58216.496666666666</v>
      </c>
      <c r="I115" s="228">
        <f>SUM(I108:I114)</f>
        <v>61696.578333333324</v>
      </c>
      <c r="J115" s="228">
        <f>SUM(J108:J114)</f>
        <v>-3480.0816666666551</v>
      </c>
      <c r="K115" s="236">
        <f>J115/D115</f>
        <v>-5.9778273615342166E-2</v>
      </c>
      <c r="N115" s="228">
        <f>SUM(N108:N114)</f>
        <v>48976.159557737839</v>
      </c>
    </row>
    <row r="116" spans="3:14" s="64" customFormat="1" x14ac:dyDescent="0.35">
      <c r="C116" s="78"/>
      <c r="D116" s="79"/>
      <c r="E116" s="79"/>
      <c r="F116" s="79"/>
      <c r="G116" s="80"/>
    </row>
    <row r="117" spans="3:14" ht="15.75" customHeight="1" x14ac:dyDescent="0.35">
      <c r="C117" s="357" t="s">
        <v>336</v>
      </c>
      <c r="D117" s="358"/>
      <c r="E117" s="358"/>
      <c r="F117" s="358"/>
      <c r="G117" s="359"/>
    </row>
    <row r="118" spans="3:14" ht="21.75" customHeight="1" thickBot="1" x14ac:dyDescent="0.4">
      <c r="C118" s="74" t="s">
        <v>319</v>
      </c>
      <c r="D118" s="75">
        <f>'1) Budget Tables'!D124</f>
        <v>96571.1933333333</v>
      </c>
      <c r="E118" s="75">
        <f>'1) Budget Tables'!E124</f>
        <v>0</v>
      </c>
      <c r="F118" s="75">
        <f>'1) Budget Tables'!F124</f>
        <v>0</v>
      </c>
      <c r="G118" s="76">
        <f t="shared" ref="G118:G126" si="37">SUM(D118:F118)</f>
        <v>96571.1933333333</v>
      </c>
      <c r="I118" s="75">
        <f>'1) Budget Tables'!L124</f>
        <v>101428.92691176468</v>
      </c>
      <c r="J118" s="75">
        <f>D118-I118</f>
        <v>-4857.7335784313764</v>
      </c>
      <c r="K118" s="235"/>
      <c r="N118" s="75">
        <f>'1) Budget Tables'!Q124</f>
        <v>36952.307602359477</v>
      </c>
    </row>
    <row r="119" spans="3:14" x14ac:dyDescent="0.35">
      <c r="C119" s="72" t="s">
        <v>320</v>
      </c>
      <c r="D119" s="110">
        <v>15442.02</v>
      </c>
      <c r="E119" s="111"/>
      <c r="F119" s="111"/>
      <c r="G119" s="73">
        <f t="shared" si="37"/>
        <v>15442.02</v>
      </c>
      <c r="I119" s="110">
        <v>15442.02</v>
      </c>
      <c r="J119" s="110">
        <f>D119-I119</f>
        <v>0</v>
      </c>
      <c r="K119" s="234">
        <f>J119/D119</f>
        <v>0</v>
      </c>
      <c r="N119" s="110">
        <v>13311.410629616232</v>
      </c>
    </row>
    <row r="120" spans="3:14" x14ac:dyDescent="0.35">
      <c r="C120" s="60" t="s">
        <v>321</v>
      </c>
      <c r="D120" s="112"/>
      <c r="E120" s="25"/>
      <c r="F120" s="25"/>
      <c r="G120" s="71">
        <f t="shared" si="37"/>
        <v>0</v>
      </c>
      <c r="I120" s="112"/>
      <c r="J120" s="110"/>
      <c r="K120" s="234"/>
      <c r="N120" s="112"/>
    </row>
    <row r="121" spans="3:14" ht="31" x14ac:dyDescent="0.35">
      <c r="C121" s="60" t="s">
        <v>322</v>
      </c>
      <c r="D121" s="112"/>
      <c r="E121" s="112"/>
      <c r="F121" s="112"/>
      <c r="G121" s="71">
        <f t="shared" si="37"/>
        <v>0</v>
      </c>
      <c r="I121" s="112"/>
      <c r="J121" s="110"/>
      <c r="K121" s="234"/>
      <c r="N121" s="112"/>
    </row>
    <row r="122" spans="3:14" x14ac:dyDescent="0.35">
      <c r="C122" s="61" t="s">
        <v>323</v>
      </c>
      <c r="D122" s="112">
        <v>14244</v>
      </c>
      <c r="E122" s="112"/>
      <c r="F122" s="112"/>
      <c r="G122" s="71">
        <f t="shared" si="37"/>
        <v>14244</v>
      </c>
      <c r="I122" s="112">
        <v>17361</v>
      </c>
      <c r="J122" s="110">
        <f t="shared" ref="J122" si="38">D122-I122</f>
        <v>-3117</v>
      </c>
      <c r="K122" s="234">
        <f t="shared" ref="K122" si="39">J122/D122</f>
        <v>-0.21882898062342038</v>
      </c>
      <c r="N122" s="112"/>
    </row>
    <row r="123" spans="3:14" x14ac:dyDescent="0.35">
      <c r="C123" s="60" t="s">
        <v>324</v>
      </c>
      <c r="D123" s="112">
        <v>7933.3333333333339</v>
      </c>
      <c r="E123" s="112"/>
      <c r="F123" s="112"/>
      <c r="G123" s="71">
        <f t="shared" si="37"/>
        <v>7933.3333333333339</v>
      </c>
      <c r="I123" s="112">
        <v>11073.529411764701</v>
      </c>
      <c r="J123" s="110">
        <f t="shared" ref="J123:J125" si="40">D123-I123</f>
        <v>-3140.1960784313669</v>
      </c>
      <c r="K123" s="234">
        <f t="shared" ref="K123:K125" si="41">J123/D123</f>
        <v>-0.39582303509639077</v>
      </c>
      <c r="N123" s="112"/>
    </row>
    <row r="124" spans="3:14" x14ac:dyDescent="0.35">
      <c r="C124" s="60" t="s">
        <v>325</v>
      </c>
      <c r="D124" s="112">
        <v>32296.199999999997</v>
      </c>
      <c r="E124" s="112"/>
      <c r="F124" s="112"/>
      <c r="G124" s="71">
        <f t="shared" si="37"/>
        <v>32296.199999999997</v>
      </c>
      <c r="I124" s="214">
        <v>35448.627499999988</v>
      </c>
      <c r="J124" s="212">
        <f t="shared" si="40"/>
        <v>-3152.4274999999907</v>
      </c>
      <c r="K124" s="302">
        <f t="shared" si="41"/>
        <v>-9.7609858125723495E-2</v>
      </c>
      <c r="L124" s="66"/>
      <c r="M124" s="66"/>
      <c r="N124" s="214">
        <v>21783.922745539065</v>
      </c>
    </row>
    <row r="125" spans="3:14" x14ac:dyDescent="0.35">
      <c r="C125" s="60" t="s">
        <v>326</v>
      </c>
      <c r="D125" s="112">
        <v>26655.63999999997</v>
      </c>
      <c r="E125" s="112"/>
      <c r="F125" s="112"/>
      <c r="G125" s="71">
        <f t="shared" si="37"/>
        <v>26655.63999999997</v>
      </c>
      <c r="I125" s="213">
        <v>22103.75</v>
      </c>
      <c r="J125" s="212">
        <f t="shared" si="40"/>
        <v>4551.8899999999703</v>
      </c>
      <c r="K125" s="302">
        <f t="shared" si="41"/>
        <v>0.17076648694234975</v>
      </c>
      <c r="L125" s="66"/>
      <c r="M125" s="66"/>
      <c r="N125" s="213">
        <v>1856.9742272041835</v>
      </c>
    </row>
    <row r="126" spans="3:14" x14ac:dyDescent="0.35">
      <c r="C126" s="65" t="s">
        <v>327</v>
      </c>
      <c r="D126" s="77">
        <f t="shared" ref="D126:E126" si="42">SUM(D119:D125)</f>
        <v>96571.1933333333</v>
      </c>
      <c r="E126" s="77">
        <f t="shared" si="42"/>
        <v>0</v>
      </c>
      <c r="F126" s="77">
        <f t="shared" ref="F126" si="43">SUM(F119:F125)</f>
        <v>0</v>
      </c>
      <c r="G126" s="71">
        <f t="shared" si="37"/>
        <v>96571.1933333333</v>
      </c>
      <c r="I126" s="228">
        <f>SUM(I119:I125)</f>
        <v>101428.92691176469</v>
      </c>
      <c r="J126" s="228">
        <f>SUM(J119:J125)</f>
        <v>-4857.7335784313873</v>
      </c>
      <c r="K126" s="236">
        <f>J126/D126</f>
        <v>-5.03020974553356E-2</v>
      </c>
      <c r="N126" s="228">
        <f>SUM(N119:N125)</f>
        <v>36952.307602359484</v>
      </c>
    </row>
    <row r="127" spans="3:14" s="64" customFormat="1" ht="23.5" customHeight="1" x14ac:dyDescent="0.35">
      <c r="C127" s="78"/>
      <c r="D127" s="239">
        <f>D115+D126</f>
        <v>154787.68999999997</v>
      </c>
      <c r="E127" s="79"/>
      <c r="F127" s="79"/>
      <c r="G127" s="80"/>
      <c r="H127" s="238" t="s">
        <v>337</v>
      </c>
      <c r="I127" s="239">
        <f>I115+I126</f>
        <v>163125.50524509803</v>
      </c>
      <c r="J127" s="239">
        <f>J115+J126</f>
        <v>-8337.8152450980415</v>
      </c>
      <c r="K127" s="240">
        <f>J127/D127</f>
        <v>-5.386613912965587E-2</v>
      </c>
      <c r="N127" s="239"/>
    </row>
    <row r="128" spans="3:14" x14ac:dyDescent="0.35">
      <c r="C128" s="357" t="s">
        <v>232</v>
      </c>
      <c r="D128" s="358"/>
      <c r="E128" s="358"/>
      <c r="F128" s="358"/>
      <c r="G128" s="359"/>
    </row>
    <row r="129" spans="3:7" ht="21" customHeight="1" thickBot="1" x14ac:dyDescent="0.4">
      <c r="C129" s="74" t="s">
        <v>319</v>
      </c>
      <c r="D129" s="75">
        <f>'1) Budget Tables'!D134</f>
        <v>0</v>
      </c>
      <c r="E129" s="75">
        <f>'1) Budget Tables'!E134</f>
        <v>0</v>
      </c>
      <c r="F129" s="75">
        <f>'1) Budget Tables'!F134</f>
        <v>0</v>
      </c>
      <c r="G129" s="76">
        <f t="shared" ref="G129:G137" si="44">SUM(D129:F129)</f>
        <v>0</v>
      </c>
    </row>
    <row r="130" spans="3:7" x14ac:dyDescent="0.35">
      <c r="C130" s="72" t="s">
        <v>320</v>
      </c>
      <c r="D130" s="110"/>
      <c r="E130" s="111"/>
      <c r="F130" s="111"/>
      <c r="G130" s="73">
        <f t="shared" si="44"/>
        <v>0</v>
      </c>
    </row>
    <row r="131" spans="3:7" x14ac:dyDescent="0.35">
      <c r="C131" s="60" t="s">
        <v>321</v>
      </c>
      <c r="D131" s="112"/>
      <c r="E131" s="25"/>
      <c r="F131" s="25"/>
      <c r="G131" s="71">
        <f t="shared" si="44"/>
        <v>0</v>
      </c>
    </row>
    <row r="132" spans="3:7" ht="31" x14ac:dyDescent="0.35">
      <c r="C132" s="60" t="s">
        <v>322</v>
      </c>
      <c r="D132" s="112"/>
      <c r="E132" s="112"/>
      <c r="F132" s="112"/>
      <c r="G132" s="71">
        <f t="shared" si="44"/>
        <v>0</v>
      </c>
    </row>
    <row r="133" spans="3:7" x14ac:dyDescent="0.35">
      <c r="C133" s="61" t="s">
        <v>323</v>
      </c>
      <c r="D133" s="112"/>
      <c r="E133" s="112"/>
      <c r="F133" s="112"/>
      <c r="G133" s="71">
        <f t="shared" si="44"/>
        <v>0</v>
      </c>
    </row>
    <row r="134" spans="3:7" x14ac:dyDescent="0.35">
      <c r="C134" s="60" t="s">
        <v>324</v>
      </c>
      <c r="D134" s="112"/>
      <c r="E134" s="112"/>
      <c r="F134" s="112"/>
      <c r="G134" s="71">
        <f t="shared" si="44"/>
        <v>0</v>
      </c>
    </row>
    <row r="135" spans="3:7" x14ac:dyDescent="0.35">
      <c r="C135" s="60" t="s">
        <v>325</v>
      </c>
      <c r="D135" s="112"/>
      <c r="E135" s="112"/>
      <c r="F135" s="112"/>
      <c r="G135" s="71">
        <f t="shared" si="44"/>
        <v>0</v>
      </c>
    </row>
    <row r="136" spans="3:7" x14ac:dyDescent="0.35">
      <c r="C136" s="60" t="s">
        <v>326</v>
      </c>
      <c r="D136" s="112"/>
      <c r="E136" s="112"/>
      <c r="F136" s="112"/>
      <c r="G136" s="71">
        <f t="shared" si="44"/>
        <v>0</v>
      </c>
    </row>
    <row r="137" spans="3:7" x14ac:dyDescent="0.35">
      <c r="C137" s="65" t="s">
        <v>327</v>
      </c>
      <c r="D137" s="77">
        <f t="shared" ref="D137:E137" si="45">SUM(D130:D136)</f>
        <v>0</v>
      </c>
      <c r="E137" s="77">
        <f t="shared" si="45"/>
        <v>0</v>
      </c>
      <c r="F137" s="77">
        <f t="shared" ref="F137" si="46">SUM(F130:F136)</f>
        <v>0</v>
      </c>
      <c r="G137" s="71">
        <f t="shared" si="44"/>
        <v>0</v>
      </c>
    </row>
    <row r="138" spans="3:7" s="64" customFormat="1" x14ac:dyDescent="0.35">
      <c r="C138" s="78"/>
      <c r="D138" s="79"/>
      <c r="E138" s="79"/>
      <c r="F138" s="79"/>
      <c r="G138" s="80"/>
    </row>
    <row r="139" spans="3:7" x14ac:dyDescent="0.35">
      <c r="C139" s="357" t="s">
        <v>241</v>
      </c>
      <c r="D139" s="358"/>
      <c r="E139" s="358"/>
      <c r="F139" s="358"/>
      <c r="G139" s="359"/>
    </row>
    <row r="140" spans="3:7" ht="24" customHeight="1" thickBot="1" x14ac:dyDescent="0.4">
      <c r="C140" s="74" t="s">
        <v>319</v>
      </c>
      <c r="D140" s="75">
        <f>'1) Budget Tables'!D144</f>
        <v>0</v>
      </c>
      <c r="E140" s="75">
        <f>'1) Budget Tables'!E144</f>
        <v>0</v>
      </c>
      <c r="F140" s="75">
        <f>'1) Budget Tables'!F144</f>
        <v>0</v>
      </c>
      <c r="G140" s="76">
        <f t="shared" ref="G140:G148" si="47">SUM(D140:F140)</f>
        <v>0</v>
      </c>
    </row>
    <row r="141" spans="3:7" ht="15.75" customHeight="1" x14ac:dyDescent="0.35">
      <c r="C141" s="72" t="s">
        <v>320</v>
      </c>
      <c r="D141" s="110"/>
      <c r="E141" s="111"/>
      <c r="F141" s="111"/>
      <c r="G141" s="73">
        <f t="shared" si="47"/>
        <v>0</v>
      </c>
    </row>
    <row r="142" spans="3:7" s="66" customFormat="1" x14ac:dyDescent="0.35">
      <c r="C142" s="60" t="s">
        <v>321</v>
      </c>
      <c r="D142" s="112"/>
      <c r="E142" s="25"/>
      <c r="F142" s="25"/>
      <c r="G142" s="71">
        <f t="shared" si="47"/>
        <v>0</v>
      </c>
    </row>
    <row r="143" spans="3:7" s="66" customFormat="1" ht="15.75" customHeight="1" x14ac:dyDescent="0.35">
      <c r="C143" s="60" t="s">
        <v>322</v>
      </c>
      <c r="D143" s="112"/>
      <c r="E143" s="112"/>
      <c r="F143" s="112"/>
      <c r="G143" s="71">
        <f t="shared" si="47"/>
        <v>0</v>
      </c>
    </row>
    <row r="144" spans="3:7" s="66" customFormat="1" x14ac:dyDescent="0.35">
      <c r="C144" s="61" t="s">
        <v>323</v>
      </c>
      <c r="D144" s="112"/>
      <c r="E144" s="112"/>
      <c r="F144" s="112"/>
      <c r="G144" s="71">
        <f t="shared" si="47"/>
        <v>0</v>
      </c>
    </row>
    <row r="145" spans="2:7" s="66" customFormat="1" x14ac:dyDescent="0.35">
      <c r="C145" s="60" t="s">
        <v>324</v>
      </c>
      <c r="D145" s="112"/>
      <c r="E145" s="112"/>
      <c r="F145" s="112"/>
      <c r="G145" s="71">
        <f t="shared" si="47"/>
        <v>0</v>
      </c>
    </row>
    <row r="146" spans="2:7" s="66" customFormat="1" ht="15.75" customHeight="1" x14ac:dyDescent="0.35">
      <c r="C146" s="60" t="s">
        <v>325</v>
      </c>
      <c r="D146" s="112"/>
      <c r="E146" s="112"/>
      <c r="F146" s="112"/>
      <c r="G146" s="71">
        <f t="shared" si="47"/>
        <v>0</v>
      </c>
    </row>
    <row r="147" spans="2:7" s="66" customFormat="1" x14ac:dyDescent="0.35">
      <c r="C147" s="60" t="s">
        <v>326</v>
      </c>
      <c r="D147" s="112"/>
      <c r="E147" s="112"/>
      <c r="F147" s="112"/>
      <c r="G147" s="71">
        <f t="shared" si="47"/>
        <v>0</v>
      </c>
    </row>
    <row r="148" spans="2:7" s="66" customFormat="1" x14ac:dyDescent="0.35">
      <c r="C148" s="65" t="s">
        <v>327</v>
      </c>
      <c r="D148" s="77">
        <f t="shared" ref="D148:E148" si="48">SUM(D141:D147)</f>
        <v>0</v>
      </c>
      <c r="E148" s="77">
        <f t="shared" si="48"/>
        <v>0</v>
      </c>
      <c r="F148" s="77">
        <f t="shared" ref="F148" si="49">SUM(F141:F147)</f>
        <v>0</v>
      </c>
      <c r="G148" s="71">
        <f t="shared" si="47"/>
        <v>0</v>
      </c>
    </row>
    <row r="149" spans="2:7" s="66" customFormat="1" x14ac:dyDescent="0.35">
      <c r="C149" s="62"/>
      <c r="D149" s="64"/>
      <c r="E149" s="64"/>
      <c r="F149" s="64"/>
      <c r="G149" s="62"/>
    </row>
    <row r="150" spans="2:7" s="66" customFormat="1" x14ac:dyDescent="0.35">
      <c r="B150" s="357" t="s">
        <v>338</v>
      </c>
      <c r="C150" s="358"/>
      <c r="D150" s="358"/>
      <c r="E150" s="358"/>
      <c r="F150" s="358"/>
      <c r="G150" s="359"/>
    </row>
    <row r="151" spans="2:7" s="66" customFormat="1" x14ac:dyDescent="0.35">
      <c r="B151" s="62"/>
      <c r="C151" s="357" t="s">
        <v>251</v>
      </c>
      <c r="D151" s="358"/>
      <c r="E151" s="358"/>
      <c r="F151" s="358"/>
      <c r="G151" s="359"/>
    </row>
    <row r="152" spans="2:7" s="66" customFormat="1" ht="24" customHeight="1" thickBot="1" x14ac:dyDescent="0.4">
      <c r="B152" s="62"/>
      <c r="C152" s="74" t="s">
        <v>319</v>
      </c>
      <c r="D152" s="75">
        <f>'1) Budget Tables'!D156</f>
        <v>0</v>
      </c>
      <c r="E152" s="75">
        <f>'1) Budget Tables'!E156</f>
        <v>0</v>
      </c>
      <c r="F152" s="75">
        <f>'1) Budget Tables'!F156</f>
        <v>0</v>
      </c>
      <c r="G152" s="76">
        <f>SUM(D152:F152)</f>
        <v>0</v>
      </c>
    </row>
    <row r="153" spans="2:7" s="66" customFormat="1" ht="24.75" customHeight="1" x14ac:dyDescent="0.35">
      <c r="B153" s="62"/>
      <c r="C153" s="72" t="s">
        <v>320</v>
      </c>
      <c r="D153" s="110"/>
      <c r="E153" s="111"/>
      <c r="F153" s="111"/>
      <c r="G153" s="73">
        <f t="shared" ref="G153:G160" si="50">SUM(D153:F153)</f>
        <v>0</v>
      </c>
    </row>
    <row r="154" spans="2:7" s="66" customFormat="1" ht="15.75" customHeight="1" x14ac:dyDescent="0.35">
      <c r="B154" s="62"/>
      <c r="C154" s="60" t="s">
        <v>321</v>
      </c>
      <c r="D154" s="112"/>
      <c r="E154" s="25"/>
      <c r="F154" s="25"/>
      <c r="G154" s="71">
        <f t="shared" si="50"/>
        <v>0</v>
      </c>
    </row>
    <row r="155" spans="2:7" s="66" customFormat="1" ht="15.75" customHeight="1" x14ac:dyDescent="0.35">
      <c r="B155" s="62"/>
      <c r="C155" s="60" t="s">
        <v>322</v>
      </c>
      <c r="D155" s="112"/>
      <c r="E155" s="112"/>
      <c r="F155" s="112"/>
      <c r="G155" s="71">
        <f t="shared" si="50"/>
        <v>0</v>
      </c>
    </row>
    <row r="156" spans="2:7" s="66" customFormat="1" ht="15.75" customHeight="1" x14ac:dyDescent="0.35">
      <c r="B156" s="62"/>
      <c r="C156" s="61" t="s">
        <v>323</v>
      </c>
      <c r="D156" s="112"/>
      <c r="E156" s="112"/>
      <c r="F156" s="112"/>
      <c r="G156" s="71">
        <f t="shared" si="50"/>
        <v>0</v>
      </c>
    </row>
    <row r="157" spans="2:7" s="66" customFormat="1" ht="15.75" customHeight="1" x14ac:dyDescent="0.35">
      <c r="B157" s="62"/>
      <c r="C157" s="60" t="s">
        <v>324</v>
      </c>
      <c r="D157" s="112"/>
      <c r="E157" s="112"/>
      <c r="F157" s="112"/>
      <c r="G157" s="71">
        <f t="shared" si="50"/>
        <v>0</v>
      </c>
    </row>
    <row r="158" spans="2:7" s="66" customFormat="1" ht="15.75" customHeight="1" x14ac:dyDescent="0.35">
      <c r="B158" s="62"/>
      <c r="C158" s="60" t="s">
        <v>325</v>
      </c>
      <c r="D158" s="112"/>
      <c r="E158" s="112"/>
      <c r="F158" s="112"/>
      <c r="G158" s="71">
        <f t="shared" si="50"/>
        <v>0</v>
      </c>
    </row>
    <row r="159" spans="2:7" s="66" customFormat="1" ht="15.75" customHeight="1" x14ac:dyDescent="0.35">
      <c r="B159" s="62"/>
      <c r="C159" s="60" t="s">
        <v>326</v>
      </c>
      <c r="D159" s="112"/>
      <c r="E159" s="112"/>
      <c r="F159" s="112"/>
      <c r="G159" s="71">
        <f t="shared" si="50"/>
        <v>0</v>
      </c>
    </row>
    <row r="160" spans="2:7" s="66" customFormat="1" ht="15.75" customHeight="1" x14ac:dyDescent="0.35">
      <c r="B160" s="62"/>
      <c r="C160" s="65" t="s">
        <v>327</v>
      </c>
      <c r="D160" s="77">
        <f>SUM(D153:D159)</f>
        <v>0</v>
      </c>
      <c r="E160" s="77">
        <f>SUM(E153:E159)</f>
        <v>0</v>
      </c>
      <c r="F160" s="77">
        <f t="shared" ref="F160" si="51">SUM(F153:F159)</f>
        <v>0</v>
      </c>
      <c r="G160" s="71">
        <f t="shared" si="50"/>
        <v>0</v>
      </c>
    </row>
    <row r="161" spans="3:7" s="64" customFormat="1" ht="15.75" customHeight="1" x14ac:dyDescent="0.35">
      <c r="C161" s="78"/>
      <c r="D161" s="79"/>
      <c r="E161" s="79"/>
      <c r="F161" s="79"/>
      <c r="G161" s="80"/>
    </row>
    <row r="162" spans="3:7" s="66" customFormat="1" ht="15.75" customHeight="1" x14ac:dyDescent="0.35">
      <c r="C162" s="357" t="s">
        <v>260</v>
      </c>
      <c r="D162" s="358"/>
      <c r="E162" s="358"/>
      <c r="F162" s="358"/>
      <c r="G162" s="359"/>
    </row>
    <row r="163" spans="3:7" s="66" customFormat="1" ht="21" customHeight="1" thickBot="1" x14ac:dyDescent="0.4">
      <c r="C163" s="74" t="s">
        <v>319</v>
      </c>
      <c r="D163" s="75">
        <f>'1) Budget Tables'!D166</f>
        <v>0</v>
      </c>
      <c r="E163" s="75">
        <f>'1) Budget Tables'!E166</f>
        <v>0</v>
      </c>
      <c r="F163" s="75">
        <f>'1) Budget Tables'!F166</f>
        <v>0</v>
      </c>
      <c r="G163" s="76">
        <f t="shared" ref="G163:G171" si="52">SUM(D163:F163)</f>
        <v>0</v>
      </c>
    </row>
    <row r="164" spans="3:7" s="66" customFormat="1" ht="15.75" customHeight="1" x14ac:dyDescent="0.35">
      <c r="C164" s="72" t="s">
        <v>320</v>
      </c>
      <c r="D164" s="110"/>
      <c r="E164" s="111"/>
      <c r="F164" s="111"/>
      <c r="G164" s="73">
        <f t="shared" si="52"/>
        <v>0</v>
      </c>
    </row>
    <row r="165" spans="3:7" s="66" customFormat="1" ht="15.75" customHeight="1" x14ac:dyDescent="0.35">
      <c r="C165" s="60" t="s">
        <v>321</v>
      </c>
      <c r="D165" s="112"/>
      <c r="E165" s="25"/>
      <c r="F165" s="25"/>
      <c r="G165" s="71">
        <f t="shared" si="52"/>
        <v>0</v>
      </c>
    </row>
    <row r="166" spans="3:7" s="66" customFormat="1" ht="15.75" customHeight="1" x14ac:dyDescent="0.35">
      <c r="C166" s="60" t="s">
        <v>322</v>
      </c>
      <c r="D166" s="112"/>
      <c r="E166" s="112"/>
      <c r="F166" s="112"/>
      <c r="G166" s="71">
        <f t="shared" si="52"/>
        <v>0</v>
      </c>
    </row>
    <row r="167" spans="3:7" s="66" customFormat="1" ht="15.75" customHeight="1" x14ac:dyDescent="0.35">
      <c r="C167" s="61" t="s">
        <v>323</v>
      </c>
      <c r="D167" s="112"/>
      <c r="E167" s="112"/>
      <c r="F167" s="112"/>
      <c r="G167" s="71">
        <f t="shared" si="52"/>
        <v>0</v>
      </c>
    </row>
    <row r="168" spans="3:7" s="66" customFormat="1" ht="15.75" customHeight="1" x14ac:dyDescent="0.35">
      <c r="C168" s="60" t="s">
        <v>324</v>
      </c>
      <c r="D168" s="112"/>
      <c r="E168" s="112"/>
      <c r="F168" s="112"/>
      <c r="G168" s="71">
        <f t="shared" si="52"/>
        <v>0</v>
      </c>
    </row>
    <row r="169" spans="3:7" s="66" customFormat="1" ht="15.75" customHeight="1" x14ac:dyDescent="0.35">
      <c r="C169" s="60" t="s">
        <v>325</v>
      </c>
      <c r="D169" s="112"/>
      <c r="E169" s="112"/>
      <c r="F169" s="112"/>
      <c r="G169" s="71">
        <f t="shared" si="52"/>
        <v>0</v>
      </c>
    </row>
    <row r="170" spans="3:7" s="66" customFormat="1" ht="15.75" customHeight="1" x14ac:dyDescent="0.35">
      <c r="C170" s="60" t="s">
        <v>326</v>
      </c>
      <c r="D170" s="112"/>
      <c r="E170" s="112"/>
      <c r="F170" s="112"/>
      <c r="G170" s="71">
        <f t="shared" si="52"/>
        <v>0</v>
      </c>
    </row>
    <row r="171" spans="3:7" s="66" customFormat="1" ht="15.75" customHeight="1" x14ac:dyDescent="0.35">
      <c r="C171" s="65" t="s">
        <v>327</v>
      </c>
      <c r="D171" s="77">
        <f t="shared" ref="D171:E171" si="53">SUM(D164:D170)</f>
        <v>0</v>
      </c>
      <c r="E171" s="77">
        <f t="shared" si="53"/>
        <v>0</v>
      </c>
      <c r="F171" s="77">
        <f t="shared" ref="F171" si="54">SUM(F164:F170)</f>
        <v>0</v>
      </c>
      <c r="G171" s="71">
        <f t="shared" si="52"/>
        <v>0</v>
      </c>
    </row>
    <row r="172" spans="3:7" s="64" customFormat="1" ht="15.75" customHeight="1" x14ac:dyDescent="0.35">
      <c r="C172" s="78"/>
      <c r="D172" s="79"/>
      <c r="E172" s="79"/>
      <c r="F172" s="79"/>
      <c r="G172" s="80"/>
    </row>
    <row r="173" spans="3:7" s="66" customFormat="1" ht="15.75" customHeight="1" x14ac:dyDescent="0.35">
      <c r="C173" s="357" t="s">
        <v>269</v>
      </c>
      <c r="D173" s="358"/>
      <c r="E173" s="358"/>
      <c r="F173" s="358"/>
      <c r="G173" s="359"/>
    </row>
    <row r="174" spans="3:7" s="66" customFormat="1" ht="19.5" customHeight="1" thickBot="1" x14ac:dyDescent="0.4">
      <c r="C174" s="74" t="s">
        <v>319</v>
      </c>
      <c r="D174" s="75">
        <f>'1) Budget Tables'!D176</f>
        <v>0</v>
      </c>
      <c r="E174" s="75">
        <f>'1) Budget Tables'!E176</f>
        <v>0</v>
      </c>
      <c r="F174" s="75">
        <f>'1) Budget Tables'!F176</f>
        <v>0</v>
      </c>
      <c r="G174" s="76">
        <f t="shared" ref="G174:G182" si="55">SUM(D174:F174)</f>
        <v>0</v>
      </c>
    </row>
    <row r="175" spans="3:7" s="66" customFormat="1" ht="15.75" customHeight="1" x14ac:dyDescent="0.35">
      <c r="C175" s="72" t="s">
        <v>320</v>
      </c>
      <c r="D175" s="110"/>
      <c r="E175" s="111"/>
      <c r="F175" s="111"/>
      <c r="G175" s="73">
        <f t="shared" si="55"/>
        <v>0</v>
      </c>
    </row>
    <row r="176" spans="3:7" s="66" customFormat="1" ht="15.75" customHeight="1" x14ac:dyDescent="0.35">
      <c r="C176" s="60" t="s">
        <v>321</v>
      </c>
      <c r="D176" s="112"/>
      <c r="E176" s="25"/>
      <c r="F176" s="25"/>
      <c r="G176" s="71">
        <f t="shared" si="55"/>
        <v>0</v>
      </c>
    </row>
    <row r="177" spans="3:7" s="66" customFormat="1" ht="15.75" customHeight="1" x14ac:dyDescent="0.35">
      <c r="C177" s="60" t="s">
        <v>322</v>
      </c>
      <c r="D177" s="112"/>
      <c r="E177" s="112"/>
      <c r="F177" s="112"/>
      <c r="G177" s="71">
        <f t="shared" si="55"/>
        <v>0</v>
      </c>
    </row>
    <row r="178" spans="3:7" s="66" customFormat="1" ht="15.75" customHeight="1" x14ac:dyDescent="0.35">
      <c r="C178" s="61" t="s">
        <v>323</v>
      </c>
      <c r="D178" s="112"/>
      <c r="E178" s="112"/>
      <c r="F178" s="112"/>
      <c r="G178" s="71">
        <f t="shared" si="55"/>
        <v>0</v>
      </c>
    </row>
    <row r="179" spans="3:7" s="66" customFormat="1" ht="15.75" customHeight="1" x14ac:dyDescent="0.35">
      <c r="C179" s="60" t="s">
        <v>324</v>
      </c>
      <c r="D179" s="112"/>
      <c r="E179" s="112"/>
      <c r="F179" s="112"/>
      <c r="G179" s="71">
        <f t="shared" si="55"/>
        <v>0</v>
      </c>
    </row>
    <row r="180" spans="3:7" s="66" customFormat="1" ht="15.75" customHeight="1" x14ac:dyDescent="0.35">
      <c r="C180" s="60" t="s">
        <v>325</v>
      </c>
      <c r="D180" s="112"/>
      <c r="E180" s="112"/>
      <c r="F180" s="112"/>
      <c r="G180" s="71">
        <f t="shared" si="55"/>
        <v>0</v>
      </c>
    </row>
    <row r="181" spans="3:7" s="66" customFormat="1" ht="15.75" customHeight="1" x14ac:dyDescent="0.35">
      <c r="C181" s="60" t="s">
        <v>326</v>
      </c>
      <c r="D181" s="112"/>
      <c r="E181" s="112"/>
      <c r="F181" s="112"/>
      <c r="G181" s="71">
        <f t="shared" si="55"/>
        <v>0</v>
      </c>
    </row>
    <row r="182" spans="3:7" s="66" customFormat="1" ht="15.75" customHeight="1" x14ac:dyDescent="0.35">
      <c r="C182" s="65" t="s">
        <v>327</v>
      </c>
      <c r="D182" s="77">
        <f t="shared" ref="D182:E182" si="56">SUM(D175:D181)</f>
        <v>0</v>
      </c>
      <c r="E182" s="77">
        <f t="shared" si="56"/>
        <v>0</v>
      </c>
      <c r="F182" s="77">
        <f t="shared" ref="F182" si="57">SUM(F175:F181)</f>
        <v>0</v>
      </c>
      <c r="G182" s="71">
        <f t="shared" si="55"/>
        <v>0</v>
      </c>
    </row>
    <row r="183" spans="3:7" s="64" customFormat="1" ht="15.75" customHeight="1" x14ac:dyDescent="0.35">
      <c r="C183" s="78"/>
      <c r="D183" s="79"/>
      <c r="E183" s="79"/>
      <c r="F183" s="79"/>
      <c r="G183" s="80"/>
    </row>
    <row r="184" spans="3:7" s="66" customFormat="1" ht="15.75" customHeight="1" x14ac:dyDescent="0.35">
      <c r="C184" s="357" t="s">
        <v>278</v>
      </c>
      <c r="D184" s="358"/>
      <c r="E184" s="358"/>
      <c r="F184" s="358"/>
      <c r="G184" s="359"/>
    </row>
    <row r="185" spans="3:7" s="66" customFormat="1" ht="22.5" customHeight="1" thickBot="1" x14ac:dyDescent="0.4">
      <c r="C185" s="74" t="s">
        <v>319</v>
      </c>
      <c r="D185" s="75">
        <f>'1) Budget Tables'!D186</f>
        <v>0</v>
      </c>
      <c r="E185" s="75">
        <f>'1) Budget Tables'!E186</f>
        <v>0</v>
      </c>
      <c r="F185" s="75">
        <f>'1) Budget Tables'!F186</f>
        <v>0</v>
      </c>
      <c r="G185" s="76">
        <f t="shared" ref="G185:G193" si="58">SUM(D185:F185)</f>
        <v>0</v>
      </c>
    </row>
    <row r="186" spans="3:7" s="66" customFormat="1" ht="15.75" customHeight="1" x14ac:dyDescent="0.35">
      <c r="C186" s="72" t="s">
        <v>320</v>
      </c>
      <c r="D186" s="110"/>
      <c r="E186" s="111"/>
      <c r="F186" s="111"/>
      <c r="G186" s="73">
        <f t="shared" si="58"/>
        <v>0</v>
      </c>
    </row>
    <row r="187" spans="3:7" s="66" customFormat="1" ht="15.75" customHeight="1" x14ac:dyDescent="0.35">
      <c r="C187" s="60" t="s">
        <v>321</v>
      </c>
      <c r="D187" s="112"/>
      <c r="E187" s="25"/>
      <c r="F187" s="25"/>
      <c r="G187" s="71">
        <f t="shared" si="58"/>
        <v>0</v>
      </c>
    </row>
    <row r="188" spans="3:7" s="66" customFormat="1" ht="15.75" customHeight="1" x14ac:dyDescent="0.35">
      <c r="C188" s="60" t="s">
        <v>322</v>
      </c>
      <c r="D188" s="112"/>
      <c r="E188" s="112"/>
      <c r="F188" s="112"/>
      <c r="G188" s="71">
        <f t="shared" si="58"/>
        <v>0</v>
      </c>
    </row>
    <row r="189" spans="3:7" s="66" customFormat="1" ht="15.75" customHeight="1" x14ac:dyDescent="0.35">
      <c r="C189" s="61" t="s">
        <v>323</v>
      </c>
      <c r="D189" s="112"/>
      <c r="E189" s="112"/>
      <c r="F189" s="112"/>
      <c r="G189" s="71">
        <f t="shared" si="58"/>
        <v>0</v>
      </c>
    </row>
    <row r="190" spans="3:7" s="66" customFormat="1" ht="15.75" customHeight="1" x14ac:dyDescent="0.35">
      <c r="C190" s="60" t="s">
        <v>324</v>
      </c>
      <c r="D190" s="112"/>
      <c r="E190" s="112"/>
      <c r="F190" s="112"/>
      <c r="G190" s="71">
        <f t="shared" si="58"/>
        <v>0</v>
      </c>
    </row>
    <row r="191" spans="3:7" s="66" customFormat="1" ht="15.75" customHeight="1" x14ac:dyDescent="0.35">
      <c r="C191" s="60" t="s">
        <v>325</v>
      </c>
      <c r="D191" s="112"/>
      <c r="E191" s="112"/>
      <c r="F191" s="112"/>
      <c r="G191" s="71">
        <f t="shared" si="58"/>
        <v>0</v>
      </c>
    </row>
    <row r="192" spans="3:7" s="66" customFormat="1" ht="15.75" customHeight="1" x14ac:dyDescent="0.35">
      <c r="C192" s="60" t="s">
        <v>326</v>
      </c>
      <c r="D192" s="112"/>
      <c r="E192" s="112"/>
      <c r="F192" s="112"/>
      <c r="G192" s="71">
        <f t="shared" si="58"/>
        <v>0</v>
      </c>
    </row>
    <row r="193" spans="3:14" s="66" customFormat="1" ht="15.75" customHeight="1" x14ac:dyDescent="0.35">
      <c r="C193" s="65" t="s">
        <v>327</v>
      </c>
      <c r="D193" s="77">
        <f t="shared" ref="D193:E193" si="59">SUM(D186:D192)</f>
        <v>0</v>
      </c>
      <c r="E193" s="77">
        <f t="shared" si="59"/>
        <v>0</v>
      </c>
      <c r="F193" s="77">
        <f t="shared" ref="F193" si="60">SUM(F186:F192)</f>
        <v>0</v>
      </c>
      <c r="G193" s="71">
        <f t="shared" si="58"/>
        <v>0</v>
      </c>
    </row>
    <row r="194" spans="3:14" s="66" customFormat="1" ht="15.75" customHeight="1" x14ac:dyDescent="0.35">
      <c r="C194" s="62"/>
      <c r="D194" s="64"/>
      <c r="E194" s="64"/>
      <c r="F194" s="64"/>
      <c r="G194" s="62"/>
    </row>
    <row r="195" spans="3:14" s="66" customFormat="1" ht="15.75" customHeight="1" x14ac:dyDescent="0.35">
      <c r="C195" s="357" t="s">
        <v>339</v>
      </c>
      <c r="D195" s="358"/>
      <c r="E195" s="358"/>
      <c r="F195" s="358"/>
      <c r="G195" s="359"/>
    </row>
    <row r="196" spans="3:14" s="66" customFormat="1" ht="19.5" customHeight="1" thickBot="1" x14ac:dyDescent="0.4">
      <c r="C196" s="74" t="s">
        <v>340</v>
      </c>
      <c r="D196" s="75">
        <f>'1) Budget Tables'!D193</f>
        <v>57219</v>
      </c>
      <c r="E196" s="75">
        <f>'1) Budget Tables'!E193</f>
        <v>0</v>
      </c>
      <c r="F196" s="75">
        <f>'1) Budget Tables'!F193</f>
        <v>0</v>
      </c>
      <c r="G196" s="76">
        <f t="shared" ref="G196:G204" si="61">SUM(D196:F196)</f>
        <v>57219</v>
      </c>
      <c r="I196" s="75">
        <f>'1) Budget Tables'!L193</f>
        <v>55326.020093575396</v>
      </c>
      <c r="J196" s="75">
        <f>D196-I196</f>
        <v>1892.9799064246035</v>
      </c>
      <c r="K196" s="235"/>
      <c r="L196" s="272"/>
      <c r="N196" s="75">
        <f>'1) Budget Tables'!Q193</f>
        <v>12057.204685832628</v>
      </c>
    </row>
    <row r="197" spans="3:14" s="66" customFormat="1" ht="15.75" customHeight="1" x14ac:dyDescent="0.35">
      <c r="C197" s="72" t="s">
        <v>320</v>
      </c>
      <c r="D197" s="110">
        <v>11736</v>
      </c>
      <c r="E197" s="111"/>
      <c r="F197" s="111"/>
      <c r="G197" s="73">
        <f t="shared" si="61"/>
        <v>11736</v>
      </c>
      <c r="I197" s="110">
        <v>11736</v>
      </c>
      <c r="J197" s="110">
        <f>D197-I197</f>
        <v>0</v>
      </c>
      <c r="K197" s="234">
        <f t="shared" ref="K197" si="62">J197/D197</f>
        <v>0</v>
      </c>
      <c r="L197" s="273"/>
      <c r="N197" s="110">
        <v>9719.1585294697798</v>
      </c>
    </row>
    <row r="198" spans="3:14" s="66" customFormat="1" ht="15.75" customHeight="1" x14ac:dyDescent="0.35">
      <c r="C198" s="60" t="s">
        <v>321</v>
      </c>
      <c r="D198" s="112"/>
      <c r="E198" s="25"/>
      <c r="F198" s="25"/>
      <c r="G198" s="71">
        <f t="shared" si="61"/>
        <v>0</v>
      </c>
      <c r="I198" s="112"/>
      <c r="J198" s="110"/>
      <c r="K198" s="234"/>
      <c r="N198" s="112"/>
    </row>
    <row r="199" spans="3:14" s="66" customFormat="1" ht="15.75" customHeight="1" x14ac:dyDescent="0.35">
      <c r="C199" s="60" t="s">
        <v>322</v>
      </c>
      <c r="D199" s="112"/>
      <c r="E199" s="112"/>
      <c r="F199" s="112"/>
      <c r="G199" s="71">
        <f t="shared" si="61"/>
        <v>0</v>
      </c>
      <c r="I199" s="112"/>
      <c r="J199" s="110"/>
      <c r="K199" s="234"/>
      <c r="N199" s="112"/>
    </row>
    <row r="200" spans="3:14" s="66" customFormat="1" ht="15.75" customHeight="1" x14ac:dyDescent="0.35">
      <c r="C200" s="61" t="s">
        <v>323</v>
      </c>
      <c r="D200" s="112">
        <f>18000+7000</f>
        <v>25000</v>
      </c>
      <c r="E200" s="112"/>
      <c r="F200" s="112"/>
      <c r="G200" s="71">
        <f t="shared" si="61"/>
        <v>25000</v>
      </c>
      <c r="I200" s="112">
        <v>37000</v>
      </c>
      <c r="J200" s="110">
        <f t="shared" ref="J200" si="63">D200-I200</f>
        <v>-12000</v>
      </c>
      <c r="K200" s="234">
        <f t="shared" ref="K200:K203" si="64">J200/D200</f>
        <v>-0.48</v>
      </c>
      <c r="L200" s="66" t="s">
        <v>341</v>
      </c>
      <c r="N200" s="112">
        <v>612.059372407448</v>
      </c>
    </row>
    <row r="201" spans="3:14" s="66" customFormat="1" ht="15.75" customHeight="1" x14ac:dyDescent="0.35">
      <c r="C201" s="60" t="s">
        <v>324</v>
      </c>
      <c r="D201" s="112">
        <v>14933</v>
      </c>
      <c r="E201" s="112"/>
      <c r="F201" s="112"/>
      <c r="G201" s="71">
        <f t="shared" si="61"/>
        <v>14933</v>
      </c>
      <c r="I201" s="213">
        <v>6590.0200935754037</v>
      </c>
      <c r="J201" s="212">
        <f t="shared" ref="J201:J203" si="65">D201-I201</f>
        <v>8342.9799064245963</v>
      </c>
      <c r="K201" s="302">
        <f t="shared" si="64"/>
        <v>0.55869416101416969</v>
      </c>
      <c r="L201" s="66" t="s">
        <v>722</v>
      </c>
      <c r="N201" s="213">
        <v>1725.9867839554013</v>
      </c>
    </row>
    <row r="202" spans="3:14" s="66" customFormat="1" ht="15.75" customHeight="1" x14ac:dyDescent="0.35">
      <c r="C202" s="60" t="s">
        <v>325</v>
      </c>
      <c r="D202" s="112"/>
      <c r="E202" s="112"/>
      <c r="F202" s="112"/>
      <c r="G202" s="71">
        <f t="shared" si="61"/>
        <v>0</v>
      </c>
      <c r="I202" s="214"/>
      <c r="J202" s="212"/>
      <c r="K202" s="302"/>
      <c r="N202" s="214"/>
    </row>
    <row r="203" spans="3:14" s="66" customFormat="1" ht="15.75" customHeight="1" x14ac:dyDescent="0.35">
      <c r="C203" s="60" t="s">
        <v>326</v>
      </c>
      <c r="D203" s="112">
        <f>5550</f>
        <v>5550</v>
      </c>
      <c r="E203" s="112"/>
      <c r="F203" s="112"/>
      <c r="G203" s="71">
        <f t="shared" si="61"/>
        <v>5550</v>
      </c>
      <c r="I203" s="213"/>
      <c r="J203" s="212">
        <f t="shared" si="65"/>
        <v>5550</v>
      </c>
      <c r="K203" s="302">
        <f t="shared" si="64"/>
        <v>1</v>
      </c>
      <c r="L203" s="66" t="s">
        <v>723</v>
      </c>
      <c r="N203" s="213"/>
    </row>
    <row r="204" spans="3:14" s="66" customFormat="1" ht="15.75" customHeight="1" x14ac:dyDescent="0.35">
      <c r="C204" s="65" t="s">
        <v>327</v>
      </c>
      <c r="D204" s="77">
        <f t="shared" ref="D204:F204" si="66">SUM(D197:D203)</f>
        <v>57219</v>
      </c>
      <c r="E204" s="77">
        <f t="shared" si="66"/>
        <v>0</v>
      </c>
      <c r="F204" s="77">
        <f t="shared" si="66"/>
        <v>0</v>
      </c>
      <c r="G204" s="71">
        <f t="shared" si="61"/>
        <v>57219</v>
      </c>
      <c r="I204" s="228">
        <f>SUM(I197:I203)</f>
        <v>55326.020093575404</v>
      </c>
      <c r="J204" s="228">
        <f>SUM(J197:J203)</f>
        <v>1892.9799064245963</v>
      </c>
      <c r="K204" s="236">
        <f>J204/D204</f>
        <v>3.3083065178080642E-2</v>
      </c>
      <c r="N204" s="228">
        <f>SUM(N197:N203)</f>
        <v>12057.204685832628</v>
      </c>
    </row>
    <row r="205" spans="3:14" s="66" customFormat="1" ht="15.75" customHeight="1" thickBot="1" x14ac:dyDescent="0.4">
      <c r="C205" s="62"/>
      <c r="D205" s="64"/>
      <c r="E205" s="64"/>
      <c r="F205" s="64"/>
      <c r="G205" s="62"/>
    </row>
    <row r="206" spans="3:14" s="66" customFormat="1" ht="19.5" customHeight="1" thickBot="1" x14ac:dyDescent="0.4">
      <c r="C206" s="378" t="s">
        <v>294</v>
      </c>
      <c r="D206" s="379"/>
      <c r="E206" s="379"/>
      <c r="F206" s="379"/>
      <c r="G206" s="380"/>
    </row>
    <row r="207" spans="3:14" s="66" customFormat="1" ht="19.5" customHeight="1" x14ac:dyDescent="0.35">
      <c r="C207" s="86"/>
      <c r="D207" s="70" t="s">
        <v>295</v>
      </c>
      <c r="E207" s="70" t="s">
        <v>296</v>
      </c>
      <c r="F207" s="70" t="s">
        <v>297</v>
      </c>
      <c r="G207" s="376" t="s">
        <v>294</v>
      </c>
    </row>
    <row r="208" spans="3:14" s="66" customFormat="1" ht="19.5" customHeight="1" x14ac:dyDescent="0.35">
      <c r="C208" s="86"/>
      <c r="D208" s="178">
        <f>'1) Budget Tables'!D13</f>
        <v>0</v>
      </c>
      <c r="E208" s="63"/>
      <c r="F208" s="63"/>
      <c r="G208" s="377"/>
      <c r="I208" s="66">
        <f>'1) Budget Tables'!I13</f>
        <v>0</v>
      </c>
      <c r="J208" s="66">
        <f>'1) Budget Tables'!J13</f>
        <v>0</v>
      </c>
      <c r="K208" s="66">
        <f>'1) Budget Tables'!K13</f>
        <v>0</v>
      </c>
    </row>
    <row r="209" spans="3:14" s="66" customFormat="1" ht="19.5" customHeight="1" x14ac:dyDescent="0.35">
      <c r="C209" s="27" t="s">
        <v>320</v>
      </c>
      <c r="D209" s="87">
        <f>SUM(D186,D175,D164,D153,D141,D130,D119,D108,D96,D85,D74,D63,D51,D40,D29,D18,D197)</f>
        <v>91519.76999999999</v>
      </c>
      <c r="E209" s="87">
        <f t="shared" ref="E209:F215" si="67">SUM(E186,E175,E164,E153,E141,E130,E119,E108,E96,E85,E74,E63,E51,E40,E29,E18)</f>
        <v>0</v>
      </c>
      <c r="F209" s="87">
        <f t="shared" si="67"/>
        <v>0</v>
      </c>
      <c r="G209" s="83">
        <f>SUM(D209:F209)</f>
        <v>91519.76999999999</v>
      </c>
      <c r="I209" s="87">
        <f>SUM(I186,I175,I164,I153,I141,I130,I119,I108,I96,I85,I74,I63,I51,I40,I29,I18,I197)</f>
        <v>91519.768548387088</v>
      </c>
      <c r="J209" s="87">
        <f>D209-I209</f>
        <v>1.45161290129181E-3</v>
      </c>
      <c r="K209" s="237">
        <f>J209/D209</f>
        <v>1.5861194813883493E-8</v>
      </c>
      <c r="N209" s="87">
        <f>SUM(N186,N175,N164,N153,N141,N130,N119,N108,N96,N85,N74,N63,N51,N40,N29,N18,N197)</f>
        <v>78494.780115820322</v>
      </c>
    </row>
    <row r="210" spans="3:14" s="66" customFormat="1" ht="34.5" customHeight="1" x14ac:dyDescent="0.35">
      <c r="C210" s="27" t="s">
        <v>321</v>
      </c>
      <c r="D210" s="87">
        <f t="shared" ref="D210:D214" si="68">SUM(D187,D176,D165,D154,D142,D131,D120,D109,D97,D86,D75,D64,D52,D41,D30,D19,D198)</f>
        <v>0</v>
      </c>
      <c r="E210" s="87">
        <f t="shared" si="67"/>
        <v>0</v>
      </c>
      <c r="F210" s="87">
        <f t="shared" si="67"/>
        <v>0</v>
      </c>
      <c r="G210" s="84">
        <f>SUM(D210:F210)</f>
        <v>0</v>
      </c>
      <c r="I210" s="87"/>
      <c r="J210" s="87">
        <f t="shared" ref="J210:J218" si="69">D210-I210</f>
        <v>0</v>
      </c>
      <c r="K210" s="237"/>
      <c r="N210" s="87"/>
    </row>
    <row r="211" spans="3:14" s="66" customFormat="1" ht="48" customHeight="1" x14ac:dyDescent="0.35">
      <c r="C211" s="27" t="s">
        <v>322</v>
      </c>
      <c r="D211" s="87">
        <f t="shared" si="68"/>
        <v>0</v>
      </c>
      <c r="E211" s="87">
        <f t="shared" si="67"/>
        <v>0</v>
      </c>
      <c r="F211" s="87">
        <f t="shared" si="67"/>
        <v>0</v>
      </c>
      <c r="G211" s="84">
        <f t="shared" ref="G211:G215" si="70">SUM(D211:F211)</f>
        <v>0</v>
      </c>
      <c r="I211" s="87"/>
      <c r="J211" s="87">
        <f t="shared" si="69"/>
        <v>0</v>
      </c>
      <c r="K211" s="237"/>
      <c r="N211" s="87"/>
    </row>
    <row r="212" spans="3:14" s="66" customFormat="1" ht="33" customHeight="1" x14ac:dyDescent="0.35">
      <c r="C212" s="43" t="s">
        <v>323</v>
      </c>
      <c r="D212" s="87">
        <f t="shared" si="68"/>
        <v>201125.56</v>
      </c>
      <c r="E212" s="87">
        <f t="shared" si="67"/>
        <v>0</v>
      </c>
      <c r="F212" s="87">
        <f t="shared" si="67"/>
        <v>0</v>
      </c>
      <c r="G212" s="84">
        <f t="shared" si="70"/>
        <v>201125.56</v>
      </c>
      <c r="I212" s="87">
        <f t="shared" ref="I212:I214" si="71">SUM(I189,I178,I167,I156,I144,I133,I122,I111,I99,I88,I77,I66,I54,I43,I32,I21,I200)</f>
        <v>216242.55</v>
      </c>
      <c r="J212" s="87">
        <f t="shared" si="69"/>
        <v>-15116.989999999991</v>
      </c>
      <c r="K212" s="237">
        <f t="shared" ref="K212:K218" si="72">J212/D212</f>
        <v>-7.5161953557767544E-2</v>
      </c>
      <c r="L212" s="66" t="s">
        <v>342</v>
      </c>
      <c r="N212" s="87">
        <f>SUM(N189,N178,N167,N156,N144,N133,N122,N111,N99,N88,N77,N66,N54,N43,N32,N21,N200)</f>
        <v>137951.44017537151</v>
      </c>
    </row>
    <row r="213" spans="3:14" s="66" customFormat="1" ht="20.5" customHeight="1" x14ac:dyDescent="0.35">
      <c r="C213" s="169" t="s">
        <v>324</v>
      </c>
      <c r="D213" s="164">
        <f t="shared" si="68"/>
        <v>36453</v>
      </c>
      <c r="E213" s="87">
        <f t="shared" si="67"/>
        <v>0</v>
      </c>
      <c r="F213" s="87">
        <f t="shared" si="67"/>
        <v>0</v>
      </c>
      <c r="G213" s="84">
        <f t="shared" si="70"/>
        <v>36453</v>
      </c>
      <c r="H213" s="31"/>
      <c r="I213" s="164">
        <f t="shared" si="71"/>
        <v>31352.845735343602</v>
      </c>
      <c r="J213" s="87">
        <f t="shared" si="69"/>
        <v>5100.1542646563976</v>
      </c>
      <c r="K213" s="237">
        <f t="shared" si="72"/>
        <v>0.13991041243948091</v>
      </c>
      <c r="L213" s="31"/>
      <c r="M213" s="30"/>
      <c r="N213" s="164">
        <f t="shared" ref="N213:N214" si="73">SUM(N190,N179,N168,N157,N145,N134,N123,N112,N100,N89,N78,N67,N55,N44,N33,N22,N201)</f>
        <v>12181.896111275095</v>
      </c>
    </row>
    <row r="214" spans="3:14" s="66" customFormat="1" ht="39.75" customHeight="1" x14ac:dyDescent="0.35">
      <c r="C214" s="27" t="s">
        <v>325</v>
      </c>
      <c r="D214" s="170">
        <f t="shared" si="68"/>
        <v>534213.50666666671</v>
      </c>
      <c r="E214" s="166">
        <f t="shared" si="67"/>
        <v>0</v>
      </c>
      <c r="F214" s="87">
        <f t="shared" si="67"/>
        <v>0</v>
      </c>
      <c r="G214" s="84">
        <f t="shared" si="70"/>
        <v>534213.50666666671</v>
      </c>
      <c r="H214" s="31"/>
      <c r="I214" s="170">
        <f t="shared" si="71"/>
        <v>530166.35674383538</v>
      </c>
      <c r="J214" s="87">
        <f t="shared" si="69"/>
        <v>4047.1499228313332</v>
      </c>
      <c r="K214" s="237">
        <f t="shared" si="72"/>
        <v>7.5759034025259754E-3</v>
      </c>
      <c r="L214" s="31" t="s">
        <v>343</v>
      </c>
      <c r="M214" s="30"/>
      <c r="N214" s="170">
        <f t="shared" si="73"/>
        <v>309429.81241482997</v>
      </c>
    </row>
    <row r="215" spans="3:14" s="66" customFormat="1" ht="22.5" customHeight="1" thickBot="1" x14ac:dyDescent="0.4">
      <c r="C215" s="27" t="s">
        <v>326</v>
      </c>
      <c r="D215" s="170">
        <f>SUM(D192,D181,D170,D159,D147,D136,D125,D114,D102,D91,D80,D69,D57,D46,D35,D24,D203)</f>
        <v>61921.706666666607</v>
      </c>
      <c r="E215" s="167">
        <f t="shared" si="67"/>
        <v>0</v>
      </c>
      <c r="F215" s="90">
        <f t="shared" si="67"/>
        <v>0</v>
      </c>
      <c r="G215" s="85">
        <f t="shared" si="70"/>
        <v>61921.706666666607</v>
      </c>
      <c r="H215" s="31"/>
      <c r="I215" s="170">
        <f>SUM(I192,I181,I170,I159,I147,I136,I125,I114,I102,I91,I80,I69,I57,I46,I35,I24,I203)</f>
        <v>55952.022900763361</v>
      </c>
      <c r="J215" s="87">
        <f t="shared" si="69"/>
        <v>5969.6837659032462</v>
      </c>
      <c r="K215" s="237">
        <f t="shared" si="72"/>
        <v>9.6406964330600683E-2</v>
      </c>
      <c r="L215" s="31"/>
      <c r="M215" s="30"/>
      <c r="N215" s="170">
        <f>SUM(N192,N181,N170,N159,N147,N136,N125,N114,N102,N91,N80,N69,N57,N46,N35,N24,N203)</f>
        <v>22656.896908816736</v>
      </c>
    </row>
    <row r="216" spans="3:14" s="66" customFormat="1" ht="22.5" customHeight="1" thickBot="1" x14ac:dyDescent="0.4">
      <c r="C216" s="176" t="s">
        <v>344</v>
      </c>
      <c r="D216" s="177">
        <f>SUM(D209:D215)</f>
        <v>925233.54333333322</v>
      </c>
      <c r="E216" s="168">
        <f t="shared" ref="E216" si="74">SUM(E209:E215)</f>
        <v>0</v>
      </c>
      <c r="F216" s="88">
        <f t="shared" ref="F216" si="75">SUM(F209:F215)</f>
        <v>0</v>
      </c>
      <c r="G216" s="89">
        <f>SUM(D216:F216)</f>
        <v>925233.54333333322</v>
      </c>
      <c r="H216" s="31"/>
      <c r="I216" s="177">
        <f>SUM(I209:I215)</f>
        <v>925233.54392832937</v>
      </c>
      <c r="J216" s="87">
        <f t="shared" si="69"/>
        <v>-5.9499614872038364E-4</v>
      </c>
      <c r="K216" s="237">
        <f t="shared" si="72"/>
        <v>-6.4307671615189684E-10</v>
      </c>
      <c r="L216" s="31"/>
      <c r="M216" s="30"/>
      <c r="N216" s="177">
        <f>SUM(N209:N215)</f>
        <v>560714.82572611363</v>
      </c>
    </row>
    <row r="217" spans="3:14" s="66" customFormat="1" ht="22.5" customHeight="1" x14ac:dyDescent="0.35">
      <c r="C217" s="176" t="s">
        <v>345</v>
      </c>
      <c r="D217" s="177">
        <f>D216*0.07</f>
        <v>64766.348033333328</v>
      </c>
      <c r="E217" s="165"/>
      <c r="F217" s="165"/>
      <c r="G217" s="171"/>
      <c r="H217" s="31"/>
      <c r="I217" s="177">
        <f>I216*0.07</f>
        <v>64766.348074983063</v>
      </c>
      <c r="J217" s="87">
        <f t="shared" si="69"/>
        <v>-4.1649735067039728E-5</v>
      </c>
      <c r="K217" s="237">
        <f t="shared" si="72"/>
        <v>-6.4307678805054497E-10</v>
      </c>
      <c r="L217" s="31"/>
      <c r="M217" s="30"/>
      <c r="N217" s="177">
        <f>N216*0.07</f>
        <v>39250.037800827959</v>
      </c>
    </row>
    <row r="218" spans="3:14" s="66" customFormat="1" ht="22.5" customHeight="1" thickBot="1" x14ac:dyDescent="0.4">
      <c r="C218" s="172" t="s">
        <v>346</v>
      </c>
      <c r="D218" s="173">
        <f>SUM(D216:D217)</f>
        <v>989999.89136666653</v>
      </c>
      <c r="E218" s="174"/>
      <c r="F218" s="174"/>
      <c r="G218" s="175"/>
      <c r="H218" s="31"/>
      <c r="I218" s="173">
        <f>SUM(I216:I217)</f>
        <v>989999.89200331247</v>
      </c>
      <c r="J218" s="173">
        <f t="shared" si="69"/>
        <v>-6.3664594199508429E-4</v>
      </c>
      <c r="K218" s="237">
        <f t="shared" si="72"/>
        <v>-6.4307677965117023E-10</v>
      </c>
      <c r="L218" s="31"/>
      <c r="M218" s="30"/>
      <c r="N218" s="173">
        <f>SUM(N216:N217)</f>
        <v>599964.86352694163</v>
      </c>
    </row>
    <row r="219" spans="3:14" s="66" customFormat="1" ht="15.75" customHeight="1" x14ac:dyDescent="0.35">
      <c r="C219" s="62"/>
      <c r="D219" s="64"/>
      <c r="E219" s="64"/>
      <c r="F219" s="64"/>
      <c r="G219" s="62"/>
      <c r="H219" s="45"/>
      <c r="I219" s="45"/>
      <c r="J219" s="45"/>
      <c r="K219" s="45"/>
      <c r="L219" s="67"/>
      <c r="M219" s="64"/>
      <c r="N219" s="45"/>
    </row>
    <row r="220" spans="3:14" s="66" customFormat="1" ht="15.75" customHeight="1" x14ac:dyDescent="0.35">
      <c r="C220" s="62"/>
      <c r="D220" s="64"/>
      <c r="E220" s="64"/>
      <c r="F220" s="64"/>
      <c r="G220" s="62"/>
      <c r="H220" s="45"/>
      <c r="I220" s="45"/>
      <c r="J220" s="45"/>
      <c r="K220" s="45"/>
      <c r="L220" s="67"/>
      <c r="M220" s="64"/>
      <c r="N220" s="45"/>
    </row>
    <row r="221" spans="3:14" ht="15.75" customHeight="1" x14ac:dyDescent="0.35">
      <c r="L221" s="68"/>
    </row>
    <row r="222" spans="3:14" ht="15.75" customHeight="1" x14ac:dyDescent="0.35">
      <c r="H222" s="279"/>
      <c r="I222" s="279"/>
      <c r="L222" s="68"/>
      <c r="N222" s="295"/>
    </row>
    <row r="223" spans="3:14" ht="15.75" customHeight="1" x14ac:dyDescent="0.35">
      <c r="H223" s="279"/>
      <c r="I223" s="279"/>
      <c r="L223" s="66"/>
      <c r="N223" s="295"/>
    </row>
    <row r="224" spans="3:14" ht="40.5" customHeight="1" x14ac:dyDescent="0.35">
      <c r="H224" s="279"/>
      <c r="I224" s="279"/>
      <c r="L224" s="69"/>
      <c r="N224" s="295"/>
    </row>
    <row r="225" spans="3:14" ht="24.75" customHeight="1" x14ac:dyDescent="0.35">
      <c r="H225" s="279"/>
      <c r="I225" s="279"/>
      <c r="L225" s="69"/>
      <c r="N225" s="295"/>
    </row>
    <row r="226" spans="3:14" ht="41.25" customHeight="1" x14ac:dyDescent="0.35">
      <c r="H226" s="19"/>
      <c r="I226" s="279"/>
      <c r="L226" s="69"/>
      <c r="N226" s="295"/>
    </row>
    <row r="227" spans="3:14" ht="51.75" customHeight="1" x14ac:dyDescent="0.35">
      <c r="H227" s="19"/>
      <c r="I227" s="279"/>
      <c r="L227" s="69"/>
      <c r="N227" s="295"/>
    </row>
    <row r="228" spans="3:14" ht="42" customHeight="1" x14ac:dyDescent="0.35">
      <c r="H228" s="279"/>
      <c r="I228" s="279"/>
      <c r="L228" s="69"/>
      <c r="N228" s="295"/>
    </row>
    <row r="229" spans="3:14" s="64" customFormat="1" ht="42" customHeight="1" x14ac:dyDescent="0.35">
      <c r="C229" s="62"/>
      <c r="G229" s="62"/>
      <c r="H229" s="66"/>
      <c r="I229" s="279"/>
      <c r="J229" s="62"/>
      <c r="K229" s="62"/>
      <c r="L229" s="69"/>
      <c r="M229" s="62"/>
      <c r="N229" s="295"/>
    </row>
    <row r="230" spans="3:14" s="64" customFormat="1" ht="42" customHeight="1" x14ac:dyDescent="0.35">
      <c r="C230" s="62"/>
      <c r="G230" s="62"/>
      <c r="H230" s="62"/>
      <c r="I230" s="279"/>
      <c r="J230" s="62"/>
      <c r="K230" s="62"/>
      <c r="L230" s="62"/>
      <c r="M230" s="62"/>
      <c r="N230" s="295"/>
    </row>
    <row r="231" spans="3:14" s="64" customFormat="1" ht="63.75" customHeight="1" x14ac:dyDescent="0.35">
      <c r="C231" s="62"/>
      <c r="G231" s="62"/>
      <c r="H231" s="62"/>
      <c r="I231" s="68"/>
      <c r="J231" s="66"/>
      <c r="K231" s="66"/>
      <c r="L231" s="62"/>
      <c r="M231" s="62"/>
      <c r="N231" s="68"/>
    </row>
    <row r="232" spans="3:14" s="64" customFormat="1" ht="42" customHeight="1" x14ac:dyDescent="0.35">
      <c r="C232" s="62"/>
      <c r="G232" s="62"/>
      <c r="H232" s="62"/>
      <c r="I232" s="62"/>
      <c r="J232" s="62"/>
      <c r="K232" s="62"/>
      <c r="L232" s="62"/>
      <c r="M232" s="68"/>
      <c r="N232" s="62"/>
    </row>
    <row r="233" spans="3:14" ht="23.25" customHeight="1" x14ac:dyDescent="0.35"/>
    <row r="234" spans="3:14" ht="27.75" customHeight="1" x14ac:dyDescent="0.35">
      <c r="L234" s="66"/>
    </row>
    <row r="235" spans="3:14" ht="55.5" customHeight="1" x14ac:dyDescent="0.35"/>
    <row r="236" spans="3:14" ht="57.75" customHeight="1" x14ac:dyDescent="0.35">
      <c r="M236" s="66"/>
    </row>
    <row r="237" spans="3:14" ht="21.75" customHeight="1" x14ac:dyDescent="0.35"/>
    <row r="238" spans="3:14" ht="49.5" customHeight="1" x14ac:dyDescent="0.35"/>
    <row r="239" spans="3:14" ht="28.5" customHeight="1" x14ac:dyDescent="0.35"/>
    <row r="240" spans="3:14" ht="28.5" customHeight="1" x14ac:dyDescent="0.35"/>
    <row r="241" spans="3:14" ht="28.5" customHeight="1" x14ac:dyDescent="0.35"/>
    <row r="242" spans="3:14" ht="23.25" customHeight="1" x14ac:dyDescent="0.35"/>
    <row r="243" spans="3:14" ht="43.5" customHeight="1" x14ac:dyDescent="0.35"/>
    <row r="244" spans="3:14" ht="55.5" customHeight="1" x14ac:dyDescent="0.35"/>
    <row r="245" spans="3:14" ht="42.75" customHeight="1" x14ac:dyDescent="0.35"/>
    <row r="246" spans="3:14" ht="21.75" customHeight="1" x14ac:dyDescent="0.35"/>
    <row r="247" spans="3:14" ht="21.75" customHeight="1" x14ac:dyDescent="0.35"/>
    <row r="248" spans="3:14" s="66" customFormat="1" ht="23.25" customHeight="1" x14ac:dyDescent="0.35">
      <c r="C248" s="62"/>
      <c r="D248" s="64"/>
      <c r="E248" s="64"/>
      <c r="F248" s="64"/>
      <c r="G248" s="62"/>
      <c r="H248" s="62"/>
      <c r="I248" s="62"/>
      <c r="J248" s="62"/>
      <c r="K248" s="62"/>
      <c r="L248" s="62"/>
      <c r="M248" s="62"/>
      <c r="N248" s="62"/>
    </row>
    <row r="249" spans="3:14" ht="23.25" customHeight="1" x14ac:dyDescent="0.35"/>
    <row r="250" spans="3:14" ht="21.75" customHeight="1" x14ac:dyDescent="0.35"/>
    <row r="251" spans="3:14" ht="16.5" customHeight="1" x14ac:dyDescent="0.35"/>
    <row r="252" spans="3:14" ht="29.25" customHeight="1" x14ac:dyDescent="0.35"/>
    <row r="253" spans="3:14" ht="24.75" customHeight="1" x14ac:dyDescent="0.35"/>
    <row r="254" spans="3:14" ht="33" customHeight="1" x14ac:dyDescent="0.35"/>
    <row r="256" spans="3:14" ht="15" customHeight="1" x14ac:dyDescent="0.35"/>
    <row r="257" ht="25.5" customHeight="1" x14ac:dyDescent="0.35"/>
  </sheetData>
  <sheetProtection formatCells="0" formatColumns="0" formatRows="0"/>
  <mergeCells count="28">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 ref="C94:G94"/>
    <mergeCell ref="B105:G105"/>
    <mergeCell ref="C2:F2"/>
    <mergeCell ref="C11:F11"/>
    <mergeCell ref="B15:G15"/>
    <mergeCell ref="C16:G16"/>
    <mergeCell ref="B60:G60"/>
    <mergeCell ref="G13:G14"/>
    <mergeCell ref="C5:G5"/>
    <mergeCell ref="C27:G27"/>
    <mergeCell ref="C38:G38"/>
    <mergeCell ref="C49:G49"/>
  </mergeCells>
  <conditionalFormatting sqref="G25">
    <cfRule type="cellIs" dxfId="66" priority="72" operator="notEqual">
      <formula>$G$17</formula>
    </cfRule>
  </conditionalFormatting>
  <conditionalFormatting sqref="G36">
    <cfRule type="cellIs" dxfId="65" priority="71" operator="notEqual">
      <formula>$G$28</formula>
    </cfRule>
  </conditionalFormatting>
  <conditionalFormatting sqref="G47:G48">
    <cfRule type="cellIs" dxfId="64" priority="70" operator="notEqual">
      <formula>$G$39</formula>
    </cfRule>
  </conditionalFormatting>
  <conditionalFormatting sqref="G58">
    <cfRule type="cellIs" dxfId="63" priority="69" operator="notEqual">
      <formula>$G$50</formula>
    </cfRule>
  </conditionalFormatting>
  <conditionalFormatting sqref="G70">
    <cfRule type="cellIs" dxfId="62" priority="68" operator="notEqual">
      <formula>$G$62</formula>
    </cfRule>
  </conditionalFormatting>
  <conditionalFormatting sqref="G81">
    <cfRule type="cellIs" dxfId="61" priority="67" operator="notEqual">
      <formula>$G$73</formula>
    </cfRule>
  </conditionalFormatting>
  <conditionalFormatting sqref="G92">
    <cfRule type="cellIs" dxfId="60" priority="66" operator="notEqual">
      <formula>$G$84</formula>
    </cfRule>
  </conditionalFormatting>
  <conditionalFormatting sqref="G103">
    <cfRule type="cellIs" dxfId="59" priority="65" operator="notEqual">
      <formula>$G$95</formula>
    </cfRule>
  </conditionalFormatting>
  <conditionalFormatting sqref="G115">
    <cfRule type="cellIs" dxfId="58" priority="64" operator="notEqual">
      <formula>$G$107</formula>
    </cfRule>
  </conditionalFormatting>
  <conditionalFormatting sqref="G126">
    <cfRule type="cellIs" dxfId="57" priority="63" operator="notEqual">
      <formula>$G$118</formula>
    </cfRule>
  </conditionalFormatting>
  <conditionalFormatting sqref="G137">
    <cfRule type="cellIs" dxfId="56" priority="62" operator="notEqual">
      <formula>$G$129</formula>
    </cfRule>
  </conditionalFormatting>
  <conditionalFormatting sqref="G148">
    <cfRule type="cellIs" dxfId="55" priority="61" operator="notEqual">
      <formula>$G$140</formula>
    </cfRule>
  </conditionalFormatting>
  <conditionalFormatting sqref="G160">
    <cfRule type="cellIs" dxfId="54" priority="60" operator="notEqual">
      <formula>$G$152</formula>
    </cfRule>
  </conditionalFormatting>
  <conditionalFormatting sqref="G171">
    <cfRule type="cellIs" dxfId="53" priority="59" operator="notEqual">
      <formula>$G$163</formula>
    </cfRule>
  </conditionalFormatting>
  <conditionalFormatting sqref="G182">
    <cfRule type="cellIs" dxfId="52" priority="58" operator="notEqual">
      <formula>$G$163</formula>
    </cfRule>
  </conditionalFormatting>
  <conditionalFormatting sqref="G193">
    <cfRule type="cellIs" dxfId="51" priority="57" operator="notEqual">
      <formula>$G$185</formula>
    </cfRule>
  </conditionalFormatting>
  <conditionalFormatting sqref="G204">
    <cfRule type="cellIs" dxfId="50" priority="56" operator="notEqual">
      <formula>$G$196</formula>
    </cfRule>
  </conditionalFormatting>
  <conditionalFormatting sqref="D25">
    <cfRule type="cellIs" dxfId="49" priority="55" operator="notEqual">
      <formula>$D$17</formula>
    </cfRule>
  </conditionalFormatting>
  <conditionalFormatting sqref="D36">
    <cfRule type="cellIs" dxfId="48" priority="54" operator="notEqual">
      <formula>$D$28</formula>
    </cfRule>
  </conditionalFormatting>
  <conditionalFormatting sqref="D47">
    <cfRule type="cellIs" dxfId="47" priority="53" operator="notEqual">
      <formula>$D$39</formula>
    </cfRule>
  </conditionalFormatting>
  <conditionalFormatting sqref="D58">
    <cfRule type="cellIs" dxfId="46" priority="52" operator="notEqual">
      <formula>$D$50</formula>
    </cfRule>
  </conditionalFormatting>
  <conditionalFormatting sqref="D70">
    <cfRule type="cellIs" dxfId="45" priority="51" operator="notEqual">
      <formula>$D$62</formula>
    </cfRule>
  </conditionalFormatting>
  <conditionalFormatting sqref="D81">
    <cfRule type="cellIs" dxfId="44" priority="50" operator="notEqual">
      <formula>$D$73</formula>
    </cfRule>
  </conditionalFormatting>
  <conditionalFormatting sqref="D92">
    <cfRule type="cellIs" dxfId="43" priority="49" operator="notEqual">
      <formula>$D$84</formula>
    </cfRule>
  </conditionalFormatting>
  <conditionalFormatting sqref="D103">
    <cfRule type="cellIs" dxfId="42" priority="48" operator="notEqual">
      <formula>$D$95</formula>
    </cfRule>
  </conditionalFormatting>
  <conditionalFormatting sqref="D115">
    <cfRule type="cellIs" dxfId="41" priority="47" operator="notEqual">
      <formula>$D$107</formula>
    </cfRule>
  </conditionalFormatting>
  <conditionalFormatting sqref="D126">
    <cfRule type="cellIs" dxfId="40" priority="46" operator="notEqual">
      <formula>$D$118</formula>
    </cfRule>
  </conditionalFormatting>
  <conditionalFormatting sqref="D137">
    <cfRule type="cellIs" dxfId="39" priority="45" operator="notEqual">
      <formula>$D$129</formula>
    </cfRule>
  </conditionalFormatting>
  <conditionalFormatting sqref="D148">
    <cfRule type="cellIs" dxfId="38" priority="44" operator="notEqual">
      <formula>$D$140</formula>
    </cfRule>
  </conditionalFormatting>
  <conditionalFormatting sqref="D160">
    <cfRule type="cellIs" dxfId="37" priority="43" operator="notEqual">
      <formula>$D$152</formula>
    </cfRule>
  </conditionalFormatting>
  <conditionalFormatting sqref="D171">
    <cfRule type="cellIs" dxfId="36" priority="42" operator="notEqual">
      <formula>$D$163</formula>
    </cfRule>
  </conditionalFormatting>
  <conditionalFormatting sqref="D182">
    <cfRule type="cellIs" dxfId="35" priority="41" operator="notEqual">
      <formula>$D$174</formula>
    </cfRule>
  </conditionalFormatting>
  <conditionalFormatting sqref="D193">
    <cfRule type="cellIs" dxfId="34" priority="40" operator="notEqual">
      <formula>$D$185</formula>
    </cfRule>
  </conditionalFormatting>
  <conditionalFormatting sqref="D204">
    <cfRule type="cellIs" dxfId="33" priority="39" operator="notEqual">
      <formula>$D$196</formula>
    </cfRule>
  </conditionalFormatting>
  <conditionalFormatting sqref="K25">
    <cfRule type="cellIs" dxfId="32" priority="36" operator="notEqual">
      <formula>$D$17</formula>
    </cfRule>
  </conditionalFormatting>
  <conditionalFormatting sqref="J25">
    <cfRule type="cellIs" dxfId="31" priority="34" operator="notEqual">
      <formula>$D$17</formula>
    </cfRule>
  </conditionalFormatting>
  <conditionalFormatting sqref="I25">
    <cfRule type="cellIs" dxfId="30" priority="33" operator="notEqual">
      <formula>$D$17</formula>
    </cfRule>
  </conditionalFormatting>
  <conditionalFormatting sqref="K36">
    <cfRule type="cellIs" dxfId="29" priority="32" operator="notEqual">
      <formula>$D$17</formula>
    </cfRule>
  </conditionalFormatting>
  <conditionalFormatting sqref="J36">
    <cfRule type="cellIs" dxfId="28" priority="31" operator="notEqual">
      <formula>$D$17</formula>
    </cfRule>
  </conditionalFormatting>
  <conditionalFormatting sqref="I36">
    <cfRule type="cellIs" dxfId="27" priority="30" operator="notEqual">
      <formula>$D$17</formula>
    </cfRule>
  </conditionalFormatting>
  <conditionalFormatting sqref="K70">
    <cfRule type="cellIs" dxfId="26" priority="29" operator="notEqual">
      <formula>$D$17</formula>
    </cfRule>
  </conditionalFormatting>
  <conditionalFormatting sqref="J70">
    <cfRule type="cellIs" dxfId="25" priority="28" operator="notEqual">
      <formula>$D$17</formula>
    </cfRule>
  </conditionalFormatting>
  <conditionalFormatting sqref="I70">
    <cfRule type="cellIs" dxfId="24" priority="27" operator="notEqual">
      <formula>$D$17</formula>
    </cfRule>
  </conditionalFormatting>
  <conditionalFormatting sqref="K81">
    <cfRule type="cellIs" dxfId="23" priority="26" operator="notEqual">
      <formula>$D$17</formula>
    </cfRule>
  </conditionalFormatting>
  <conditionalFormatting sqref="J81">
    <cfRule type="cellIs" dxfId="22" priority="25" operator="notEqual">
      <formula>$D$17</formula>
    </cfRule>
  </conditionalFormatting>
  <conditionalFormatting sqref="I81">
    <cfRule type="cellIs" dxfId="21" priority="24" operator="notEqual">
      <formula>$D$17</formula>
    </cfRule>
  </conditionalFormatting>
  <conditionalFormatting sqref="K115">
    <cfRule type="cellIs" dxfId="20" priority="23" operator="notEqual">
      <formula>$D$17</formula>
    </cfRule>
  </conditionalFormatting>
  <conditionalFormatting sqref="J115">
    <cfRule type="cellIs" dxfId="19" priority="22" operator="notEqual">
      <formula>$D$17</formula>
    </cfRule>
  </conditionalFormatting>
  <conditionalFormatting sqref="I115">
    <cfRule type="cellIs" dxfId="18" priority="21" operator="notEqual">
      <formula>$D$17</formula>
    </cfRule>
  </conditionalFormatting>
  <conditionalFormatting sqref="K126">
    <cfRule type="cellIs" dxfId="17" priority="20" operator="notEqual">
      <formula>$D$17</formula>
    </cfRule>
  </conditionalFormatting>
  <conditionalFormatting sqref="J126">
    <cfRule type="cellIs" dxfId="16" priority="19" operator="notEqual">
      <formula>$D$17</formula>
    </cfRule>
  </conditionalFormatting>
  <conditionalFormatting sqref="I126">
    <cfRule type="cellIs" dxfId="15" priority="18" operator="notEqual">
      <formula>$D$17</formula>
    </cfRule>
  </conditionalFormatting>
  <conditionalFormatting sqref="K204">
    <cfRule type="cellIs" dxfId="14" priority="17" operator="notEqual">
      <formula>$D$17</formula>
    </cfRule>
  </conditionalFormatting>
  <conditionalFormatting sqref="J204">
    <cfRule type="cellIs" dxfId="13" priority="16" operator="notEqual">
      <formula>$D$17</formula>
    </cfRule>
  </conditionalFormatting>
  <conditionalFormatting sqref="I204">
    <cfRule type="cellIs" dxfId="12" priority="15" operator="notEqual">
      <formula>$D$17</formula>
    </cfRule>
  </conditionalFormatting>
  <conditionalFormatting sqref="N25">
    <cfRule type="cellIs" dxfId="11" priority="7" operator="notEqual">
      <formula>$D$17</formula>
    </cfRule>
  </conditionalFormatting>
  <conditionalFormatting sqref="N36">
    <cfRule type="cellIs" dxfId="10" priority="6" operator="notEqual">
      <formula>$D$17</formula>
    </cfRule>
  </conditionalFormatting>
  <conditionalFormatting sqref="N70">
    <cfRule type="cellIs" dxfId="9" priority="5" operator="notEqual">
      <formula>$D$17</formula>
    </cfRule>
  </conditionalFormatting>
  <conditionalFormatting sqref="N81">
    <cfRule type="cellIs" dxfId="8" priority="4" operator="notEqual">
      <formula>$D$17</formula>
    </cfRule>
  </conditionalFormatting>
  <conditionalFormatting sqref="N115">
    <cfRule type="cellIs" dxfId="7" priority="3" operator="notEqual">
      <formula>$D$17</formula>
    </cfRule>
  </conditionalFormatting>
  <conditionalFormatting sqref="N126">
    <cfRule type="cellIs" dxfId="6" priority="2" operator="notEqual">
      <formula>$D$17</formula>
    </cfRule>
  </conditionalFormatting>
  <conditionalFormatting sqref="N204">
    <cfRule type="cellIs" dxfId="5" priority="1" operator="notEqual">
      <formula>$D$17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defaultRowHeight="14.5" x14ac:dyDescent="0.35"/>
  <cols>
    <col min="2" max="2" width="73.26953125" customWidth="1"/>
  </cols>
  <sheetData>
    <row r="1" spans="2:6" ht="15" thickBot="1" x14ac:dyDescent="0.4"/>
    <row r="2" spans="2:6" ht="15" thickBot="1" x14ac:dyDescent="0.4">
      <c r="B2" s="11" t="s">
        <v>347</v>
      </c>
      <c r="C2" s="1"/>
      <c r="D2" s="1"/>
      <c r="E2" s="1"/>
      <c r="F2" s="1"/>
    </row>
    <row r="3" spans="2:6" x14ac:dyDescent="0.35">
      <c r="B3" s="8"/>
    </row>
    <row r="4" spans="2:6" ht="30.75" customHeight="1" x14ac:dyDescent="0.35">
      <c r="B4" s="9" t="s">
        <v>348</v>
      </c>
    </row>
    <row r="5" spans="2:6" ht="30.75" customHeight="1" x14ac:dyDescent="0.35">
      <c r="B5" s="9"/>
    </row>
    <row r="6" spans="2:6" ht="58" x14ac:dyDescent="0.35">
      <c r="B6" s="9" t="s">
        <v>349</v>
      </c>
    </row>
    <row r="7" spans="2:6" x14ac:dyDescent="0.35">
      <c r="B7" s="9"/>
    </row>
    <row r="8" spans="2:6" ht="58" x14ac:dyDescent="0.35">
      <c r="B8" s="9" t="s">
        <v>350</v>
      </c>
    </row>
    <row r="9" spans="2:6" x14ac:dyDescent="0.35">
      <c r="B9" s="9"/>
    </row>
    <row r="10" spans="2:6" ht="58" x14ac:dyDescent="0.35">
      <c r="B10" s="9" t="s">
        <v>351</v>
      </c>
    </row>
    <row r="11" spans="2:6" x14ac:dyDescent="0.35">
      <c r="B11" s="9"/>
    </row>
    <row r="12" spans="2:6" ht="29" x14ac:dyDescent="0.35">
      <c r="B12" s="9" t="s">
        <v>352</v>
      </c>
    </row>
    <row r="13" spans="2:6" x14ac:dyDescent="0.35">
      <c r="B13" s="9"/>
    </row>
    <row r="14" spans="2:6" ht="58" x14ac:dyDescent="0.35">
      <c r="B14" s="9" t="s">
        <v>353</v>
      </c>
    </row>
    <row r="15" spans="2:6" x14ac:dyDescent="0.35">
      <c r="B15" s="9"/>
    </row>
    <row r="16" spans="2:6" ht="44" thickBot="1" x14ac:dyDescent="0.4">
      <c r="B16" s="10" t="s">
        <v>354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election activeCell="C7" sqref="C7:D7"/>
    </sheetView>
  </sheetViews>
  <sheetFormatPr defaultRowHeight="14.5" x14ac:dyDescent="0.35"/>
  <cols>
    <col min="2" max="2" width="61.81640625" customWidth="1"/>
    <col min="4" max="4" width="17.81640625" customWidth="1"/>
  </cols>
  <sheetData>
    <row r="1" spans="2:4" ht="15" thickBot="1" x14ac:dyDescent="0.4"/>
    <row r="2" spans="2:4" x14ac:dyDescent="0.35">
      <c r="B2" s="394" t="s">
        <v>355</v>
      </c>
      <c r="C2" s="395"/>
      <c r="D2" s="396"/>
    </row>
    <row r="3" spans="2:4" ht="15" thickBot="1" x14ac:dyDescent="0.4">
      <c r="B3" s="397"/>
      <c r="C3" s="398"/>
      <c r="D3" s="399"/>
    </row>
    <row r="4" spans="2:4" ht="15" thickBot="1" x14ac:dyDescent="0.4"/>
    <row r="5" spans="2:4" x14ac:dyDescent="0.35">
      <c r="B5" s="385" t="s">
        <v>329</v>
      </c>
      <c r="C5" s="386"/>
      <c r="D5" s="387"/>
    </row>
    <row r="6" spans="2:4" ht="15" thickBot="1" x14ac:dyDescent="0.4">
      <c r="B6" s="388"/>
      <c r="C6" s="389"/>
      <c r="D6" s="390"/>
    </row>
    <row r="7" spans="2:4" x14ac:dyDescent="0.35">
      <c r="B7" s="98" t="s">
        <v>356</v>
      </c>
      <c r="C7" s="383">
        <f>SUM('1) Budget Tables'!D30:F30,'1) Budget Tables'!D40:F40,'1) Budget Tables'!D50:F50,'1) Budget Tables'!D60:F60)</f>
        <v>433063.44</v>
      </c>
      <c r="D7" s="384"/>
    </row>
    <row r="8" spans="2:4" x14ac:dyDescent="0.35">
      <c r="B8" s="98" t="s">
        <v>357</v>
      </c>
      <c r="C8" s="381">
        <f>SUM(D10:D14)</f>
        <v>0</v>
      </c>
      <c r="D8" s="382"/>
    </row>
    <row r="9" spans="2:4" x14ac:dyDescent="0.35">
      <c r="B9" s="99" t="s">
        <v>358</v>
      </c>
      <c r="C9" s="100" t="s">
        <v>359</v>
      </c>
      <c r="D9" s="101" t="s">
        <v>360</v>
      </c>
    </row>
    <row r="10" spans="2:4" ht="35.15" customHeight="1" x14ac:dyDescent="0.35">
      <c r="B10" s="127"/>
      <c r="C10" s="103"/>
      <c r="D10" s="104">
        <f>$C$7*C10</f>
        <v>0</v>
      </c>
    </row>
    <row r="11" spans="2:4" ht="35.15" customHeight="1" x14ac:dyDescent="0.35">
      <c r="B11" s="127"/>
      <c r="C11" s="103"/>
      <c r="D11" s="104">
        <f>C7*C11</f>
        <v>0</v>
      </c>
    </row>
    <row r="12" spans="2:4" ht="35.15" customHeight="1" x14ac:dyDescent="0.35">
      <c r="B12" s="128"/>
      <c r="C12" s="103"/>
      <c r="D12" s="104">
        <f>C7*C12</f>
        <v>0</v>
      </c>
    </row>
    <row r="13" spans="2:4" ht="35.15" customHeight="1" x14ac:dyDescent="0.35">
      <c r="B13" s="128"/>
      <c r="C13" s="103"/>
      <c r="D13" s="104">
        <f>C7*C13</f>
        <v>0</v>
      </c>
    </row>
    <row r="14" spans="2:4" ht="35.15" customHeight="1" thickBot="1" x14ac:dyDescent="0.4">
      <c r="B14" s="129"/>
      <c r="C14" s="108"/>
      <c r="D14" s="109">
        <f>C7*C14</f>
        <v>0</v>
      </c>
    </row>
    <row r="15" spans="2:4" ht="15" thickBot="1" x14ac:dyDescent="0.4"/>
    <row r="16" spans="2:4" x14ac:dyDescent="0.35">
      <c r="B16" s="385" t="s">
        <v>334</v>
      </c>
      <c r="C16" s="386"/>
      <c r="D16" s="387"/>
    </row>
    <row r="17" spans="2:4" ht="15" thickBot="1" x14ac:dyDescent="0.4">
      <c r="B17" s="391"/>
      <c r="C17" s="392"/>
      <c r="D17" s="393"/>
    </row>
    <row r="18" spans="2:4" x14ac:dyDescent="0.35">
      <c r="B18" s="98" t="s">
        <v>356</v>
      </c>
      <c r="C18" s="383">
        <f>SUM('1) Budget Tables'!D72:F72,'1) Budget Tables'!D82:F82,'1) Budget Tables'!D92:F92,'1) Budget Tables'!D102:F102)</f>
        <v>280163.41333333333</v>
      </c>
      <c r="D18" s="384"/>
    </row>
    <row r="19" spans="2:4" x14ac:dyDescent="0.35">
      <c r="B19" s="98" t="s">
        <v>357</v>
      </c>
      <c r="C19" s="381">
        <f>SUM(D21:D25)</f>
        <v>0</v>
      </c>
      <c r="D19" s="382"/>
    </row>
    <row r="20" spans="2:4" x14ac:dyDescent="0.35">
      <c r="B20" s="99" t="s">
        <v>358</v>
      </c>
      <c r="C20" s="100" t="s">
        <v>359</v>
      </c>
      <c r="D20" s="101" t="s">
        <v>360</v>
      </c>
    </row>
    <row r="21" spans="2:4" ht="35.15" customHeight="1" x14ac:dyDescent="0.35">
      <c r="B21" s="102"/>
      <c r="C21" s="103"/>
      <c r="D21" s="104">
        <f>$C$18*C21</f>
        <v>0</v>
      </c>
    </row>
    <row r="22" spans="2:4" ht="35.15" customHeight="1" x14ac:dyDescent="0.35">
      <c r="B22" s="105"/>
      <c r="C22" s="103"/>
      <c r="D22" s="104">
        <f t="shared" ref="D22:D25" si="0">$C$18*C22</f>
        <v>0</v>
      </c>
    </row>
    <row r="23" spans="2:4" ht="35.15" customHeight="1" x14ac:dyDescent="0.35">
      <c r="B23" s="106"/>
      <c r="C23" s="103"/>
      <c r="D23" s="104">
        <f t="shared" si="0"/>
        <v>0</v>
      </c>
    </row>
    <row r="24" spans="2:4" ht="35.15" customHeight="1" x14ac:dyDescent="0.35">
      <c r="B24" s="106"/>
      <c r="C24" s="103"/>
      <c r="D24" s="104">
        <f t="shared" si="0"/>
        <v>0</v>
      </c>
    </row>
    <row r="25" spans="2:4" ht="35.15" customHeight="1" thickBot="1" x14ac:dyDescent="0.4">
      <c r="B25" s="107"/>
      <c r="C25" s="108"/>
      <c r="D25" s="104">
        <f t="shared" si="0"/>
        <v>0</v>
      </c>
    </row>
    <row r="26" spans="2:4" ht="15" thickBot="1" x14ac:dyDescent="0.4"/>
    <row r="27" spans="2:4" x14ac:dyDescent="0.35">
      <c r="B27" s="385" t="s">
        <v>337</v>
      </c>
      <c r="C27" s="386"/>
      <c r="D27" s="387"/>
    </row>
    <row r="28" spans="2:4" ht="15" thickBot="1" x14ac:dyDescent="0.4">
      <c r="B28" s="388"/>
      <c r="C28" s="389"/>
      <c r="D28" s="390"/>
    </row>
    <row r="29" spans="2:4" x14ac:dyDescent="0.35">
      <c r="B29" s="98" t="s">
        <v>356</v>
      </c>
      <c r="C29" s="383">
        <f>SUM('1) Budget Tables'!D114:F114,'1) Budget Tables'!D124:F124,'1) Budget Tables'!D134:F134,'1) Budget Tables'!D144:F144)</f>
        <v>154787.68999999997</v>
      </c>
      <c r="D29" s="384"/>
    </row>
    <row r="30" spans="2:4" x14ac:dyDescent="0.35">
      <c r="B30" s="98" t="s">
        <v>357</v>
      </c>
      <c r="C30" s="381">
        <f>SUM(D32:D36)</f>
        <v>0</v>
      </c>
      <c r="D30" s="382"/>
    </row>
    <row r="31" spans="2:4" x14ac:dyDescent="0.35">
      <c r="B31" s="99" t="s">
        <v>358</v>
      </c>
      <c r="C31" s="100" t="s">
        <v>359</v>
      </c>
      <c r="D31" s="101" t="s">
        <v>360</v>
      </c>
    </row>
    <row r="32" spans="2:4" ht="35.15" customHeight="1" x14ac:dyDescent="0.35">
      <c r="B32" s="102"/>
      <c r="C32" s="103"/>
      <c r="D32" s="104">
        <f>$C$29*C32</f>
        <v>0</v>
      </c>
    </row>
    <row r="33" spans="2:4" ht="35.15" customHeight="1" x14ac:dyDescent="0.35">
      <c r="B33" s="105"/>
      <c r="C33" s="103"/>
      <c r="D33" s="104">
        <f t="shared" ref="D33:D36" si="1">$C$29*C33</f>
        <v>0</v>
      </c>
    </row>
    <row r="34" spans="2:4" ht="35.15" customHeight="1" x14ac:dyDescent="0.35">
      <c r="B34" s="106"/>
      <c r="C34" s="103"/>
      <c r="D34" s="104">
        <f t="shared" si="1"/>
        <v>0</v>
      </c>
    </row>
    <row r="35" spans="2:4" ht="35.15" customHeight="1" x14ac:dyDescent="0.35">
      <c r="B35" s="106"/>
      <c r="C35" s="103"/>
      <c r="D35" s="104">
        <f t="shared" si="1"/>
        <v>0</v>
      </c>
    </row>
    <row r="36" spans="2:4" ht="35.15" customHeight="1" thickBot="1" x14ac:dyDescent="0.4">
      <c r="B36" s="107"/>
      <c r="C36" s="108"/>
      <c r="D36" s="104">
        <f t="shared" si="1"/>
        <v>0</v>
      </c>
    </row>
    <row r="37" spans="2:4" ht="15" thickBot="1" x14ac:dyDescent="0.4"/>
    <row r="38" spans="2:4" x14ac:dyDescent="0.35">
      <c r="B38" s="385" t="s">
        <v>361</v>
      </c>
      <c r="C38" s="386"/>
      <c r="D38" s="387"/>
    </row>
    <row r="39" spans="2:4" ht="15" thickBot="1" x14ac:dyDescent="0.4">
      <c r="B39" s="388"/>
      <c r="C39" s="389"/>
      <c r="D39" s="390"/>
    </row>
    <row r="40" spans="2:4" x14ac:dyDescent="0.35">
      <c r="B40" s="98" t="s">
        <v>356</v>
      </c>
      <c r="C40" s="383">
        <f>SUM('1) Budget Tables'!D156:F156,'1) Budget Tables'!D166:F166,'1) Budget Tables'!D176:F176,'1) Budget Tables'!D186:F186)</f>
        <v>0</v>
      </c>
      <c r="D40" s="384"/>
    </row>
    <row r="41" spans="2:4" x14ac:dyDescent="0.35">
      <c r="B41" s="98" t="s">
        <v>357</v>
      </c>
      <c r="C41" s="381">
        <f>SUM(D43:D47)</f>
        <v>0</v>
      </c>
      <c r="D41" s="382"/>
    </row>
    <row r="42" spans="2:4" x14ac:dyDescent="0.35">
      <c r="B42" s="99" t="s">
        <v>358</v>
      </c>
      <c r="C42" s="100" t="s">
        <v>359</v>
      </c>
      <c r="D42" s="101" t="s">
        <v>360</v>
      </c>
    </row>
    <row r="43" spans="2:4" ht="35.15" customHeight="1" x14ac:dyDescent="0.35">
      <c r="B43" s="102"/>
      <c r="C43" s="103"/>
      <c r="D43" s="104">
        <f>$C$40*C43</f>
        <v>0</v>
      </c>
    </row>
    <row r="44" spans="2:4" ht="35.15" customHeight="1" x14ac:dyDescent="0.35">
      <c r="B44" s="105"/>
      <c r="C44" s="103"/>
      <c r="D44" s="104">
        <f t="shared" ref="D44:D47" si="2">$C$40*C44</f>
        <v>0</v>
      </c>
    </row>
    <row r="45" spans="2:4" ht="35.15" customHeight="1" x14ac:dyDescent="0.35">
      <c r="B45" s="106"/>
      <c r="C45" s="103"/>
      <c r="D45" s="104">
        <f t="shared" si="2"/>
        <v>0</v>
      </c>
    </row>
    <row r="46" spans="2:4" ht="35.15" customHeight="1" x14ac:dyDescent="0.35">
      <c r="B46" s="106"/>
      <c r="C46" s="103"/>
      <c r="D46" s="104">
        <f t="shared" si="2"/>
        <v>0</v>
      </c>
    </row>
    <row r="47" spans="2:4" ht="35.15" customHeight="1" thickBot="1" x14ac:dyDescent="0.4">
      <c r="B47" s="107"/>
      <c r="C47" s="108"/>
      <c r="D47" s="109">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J24"/>
  <sheetViews>
    <sheetView showGridLines="0" showZeros="0" topLeftCell="A4" zoomScale="80" zoomScaleNormal="80" workbookViewId="0">
      <selection activeCell="K16" sqref="K16"/>
    </sheetView>
  </sheetViews>
  <sheetFormatPr defaultRowHeight="14.5" x14ac:dyDescent="0.35"/>
  <cols>
    <col min="1" max="1" width="12.54296875" customWidth="1"/>
    <col min="2" max="2" width="33.7265625" customWidth="1"/>
    <col min="3" max="3" width="25.453125" customWidth="1"/>
    <col min="4" max="5" width="25.453125" hidden="1" customWidth="1"/>
    <col min="6" max="6" width="24.453125" customWidth="1"/>
    <col min="7" max="7" width="18.54296875" customWidth="1"/>
    <col min="8" max="8" width="21.7265625" customWidth="1"/>
    <col min="9" max="9" width="3.54296875" customWidth="1"/>
    <col min="10" max="10" width="21.7265625" customWidth="1"/>
    <col min="11" max="11" width="11.1796875" bestFit="1" customWidth="1"/>
  </cols>
  <sheetData>
    <row r="1" spans="2:10" ht="15" thickBot="1" x14ac:dyDescent="0.4"/>
    <row r="2" spans="2:10" s="91" customFormat="1" ht="15.5" x14ac:dyDescent="0.35">
      <c r="B2" s="403" t="s">
        <v>362</v>
      </c>
      <c r="C2" s="404"/>
      <c r="D2" s="404"/>
      <c r="E2" s="404"/>
      <c r="F2" s="405"/>
    </row>
    <row r="3" spans="2:10" s="91" customFormat="1" ht="16" thickBot="1" x14ac:dyDescent="0.4">
      <c r="B3" s="406"/>
      <c r="C3" s="407"/>
      <c r="D3" s="407"/>
      <c r="E3" s="407"/>
      <c r="F3" s="408"/>
    </row>
    <row r="4" spans="2:10" s="91" customFormat="1" ht="16" thickBot="1" x14ac:dyDescent="0.4"/>
    <row r="5" spans="2:10" s="91" customFormat="1" ht="16" thickBot="1" x14ac:dyDescent="0.4">
      <c r="B5" s="378" t="s">
        <v>294</v>
      </c>
      <c r="C5" s="380"/>
      <c r="D5" s="179"/>
      <c r="E5" s="179"/>
    </row>
    <row r="6" spans="2:10" s="91" customFormat="1" ht="15.5" x14ac:dyDescent="0.35">
      <c r="B6" s="86"/>
      <c r="C6" s="182" t="s">
        <v>295</v>
      </c>
      <c r="D6" s="180" t="s">
        <v>315</v>
      </c>
      <c r="E6" s="70" t="s">
        <v>316</v>
      </c>
      <c r="H6" s="231" t="s">
        <v>14</v>
      </c>
      <c r="J6" s="231" t="s">
        <v>728</v>
      </c>
    </row>
    <row r="7" spans="2:10" s="91" customFormat="1" ht="15.5" x14ac:dyDescent="0.35">
      <c r="B7" s="86"/>
      <c r="C7" s="183">
        <f>'1) Budget Tables'!D13</f>
        <v>0</v>
      </c>
      <c r="D7" s="181"/>
      <c r="E7" s="63"/>
    </row>
    <row r="8" spans="2:10" s="91" customFormat="1" ht="15.5" x14ac:dyDescent="0.35">
      <c r="B8" s="27" t="s">
        <v>320</v>
      </c>
      <c r="C8" s="184">
        <f>'2) By Category'!D209</f>
        <v>91519.76999999999</v>
      </c>
      <c r="D8" s="166">
        <f>'2) By Category'!E209</f>
        <v>0</v>
      </c>
      <c r="E8" s="87">
        <f>'2) By Category'!F209</f>
        <v>0</v>
      </c>
      <c r="H8" s="184">
        <f>'2) By Category'!I209</f>
        <v>91519.768548387088</v>
      </c>
      <c r="J8" s="184">
        <f>'2) By Category'!N209</f>
        <v>78494.780115820322</v>
      </c>
    </row>
    <row r="9" spans="2:10" s="91" customFormat="1" ht="33.65" customHeight="1" x14ac:dyDescent="0.35">
      <c r="B9" s="27" t="s">
        <v>321</v>
      </c>
      <c r="C9" s="184">
        <f>'2) By Category'!D210</f>
        <v>0</v>
      </c>
      <c r="D9" s="166">
        <f>'2) By Category'!E210</f>
        <v>0</v>
      </c>
      <c r="E9" s="87">
        <f>'2) By Category'!F210</f>
        <v>0</v>
      </c>
      <c r="H9" s="184"/>
      <c r="J9" s="184"/>
    </row>
    <row r="10" spans="2:10" s="91" customFormat="1" ht="44.5" customHeight="1" x14ac:dyDescent="0.35">
      <c r="B10" s="27" t="s">
        <v>322</v>
      </c>
      <c r="C10" s="184">
        <f>'2) By Category'!D211</f>
        <v>0</v>
      </c>
      <c r="D10" s="166">
        <f>'2) By Category'!E211</f>
        <v>0</v>
      </c>
      <c r="E10" s="87">
        <f>'2) By Category'!F211</f>
        <v>0</v>
      </c>
      <c r="H10" s="184"/>
      <c r="J10" s="184"/>
    </row>
    <row r="11" spans="2:10" s="91" customFormat="1" ht="28" customHeight="1" x14ac:dyDescent="0.35">
      <c r="B11" s="43" t="s">
        <v>323</v>
      </c>
      <c r="C11" s="184">
        <f>'2) By Category'!D212</f>
        <v>201125.56</v>
      </c>
      <c r="D11" s="166">
        <f>'2) By Category'!E212</f>
        <v>0</v>
      </c>
      <c r="E11" s="87">
        <f>'2) By Category'!F212</f>
        <v>0</v>
      </c>
      <c r="H11" s="184">
        <f>'2) By Category'!I212</f>
        <v>216242.55</v>
      </c>
      <c r="J11" s="184">
        <f>'2) By Category'!N212</f>
        <v>137951.44017537151</v>
      </c>
    </row>
    <row r="12" spans="2:10" s="91" customFormat="1" ht="15.5" x14ac:dyDescent="0.35">
      <c r="B12" s="27" t="s">
        <v>324</v>
      </c>
      <c r="C12" s="184">
        <f>'2) By Category'!D213</f>
        <v>36453</v>
      </c>
      <c r="D12" s="166">
        <f>'2) By Category'!E213</f>
        <v>0</v>
      </c>
      <c r="E12" s="87">
        <f>'2) By Category'!F213</f>
        <v>0</v>
      </c>
      <c r="H12" s="184">
        <f>'2) By Category'!I213</f>
        <v>31352.845735343602</v>
      </c>
      <c r="J12" s="184">
        <f>'2) By Category'!N213</f>
        <v>12181.896111275095</v>
      </c>
    </row>
    <row r="13" spans="2:10" s="91" customFormat="1" ht="37" customHeight="1" x14ac:dyDescent="0.35">
      <c r="B13" s="27" t="s">
        <v>325</v>
      </c>
      <c r="C13" s="184">
        <f>'2) By Category'!D214</f>
        <v>534213.50666666671</v>
      </c>
      <c r="D13" s="166">
        <f>'2) By Category'!E214</f>
        <v>0</v>
      </c>
      <c r="E13" s="87">
        <f>'2) By Category'!F214</f>
        <v>0</v>
      </c>
      <c r="H13" s="184">
        <f>'2) By Category'!I214</f>
        <v>530166.35674383538</v>
      </c>
      <c r="J13" s="184">
        <f>'2) By Category'!N214</f>
        <v>309429.81241482997</v>
      </c>
    </row>
    <row r="14" spans="2:10" s="91" customFormat="1" ht="31.5" thickBot="1" x14ac:dyDescent="0.4">
      <c r="B14" s="42" t="s">
        <v>326</v>
      </c>
      <c r="C14" s="185">
        <f>'2) By Category'!D215</f>
        <v>61921.706666666607</v>
      </c>
      <c r="D14" s="167">
        <f>'2) By Category'!E215</f>
        <v>0</v>
      </c>
      <c r="E14" s="90">
        <f>'2) By Category'!F215</f>
        <v>0</v>
      </c>
      <c r="H14" s="185">
        <f>'2) By Category'!I215</f>
        <v>55952.022900763361</v>
      </c>
      <c r="J14" s="185">
        <f>'2) By Category'!N215</f>
        <v>22656.896908816736</v>
      </c>
    </row>
    <row r="15" spans="2:10" s="91" customFormat="1" ht="30" customHeight="1" thickBot="1" x14ac:dyDescent="0.4">
      <c r="B15" s="193" t="s">
        <v>363</v>
      </c>
      <c r="C15" s="194">
        <f>SUM(C8:C14)</f>
        <v>925233.54333333322</v>
      </c>
      <c r="D15" s="168">
        <f t="shared" ref="D15:E15" si="0">SUM(D8:D14)</f>
        <v>0</v>
      </c>
      <c r="E15" s="88">
        <f t="shared" si="0"/>
        <v>0</v>
      </c>
      <c r="H15" s="194">
        <f>SUM(H8:H14)</f>
        <v>925233.54392832937</v>
      </c>
      <c r="J15" s="194">
        <f>'2) By Category'!N216</f>
        <v>560714.82572611363</v>
      </c>
    </row>
    <row r="16" spans="2:10" s="91" customFormat="1" ht="30" customHeight="1" x14ac:dyDescent="0.35">
      <c r="B16" s="176" t="s">
        <v>345</v>
      </c>
      <c r="C16" s="195">
        <f>C15*0.07</f>
        <v>64766.348033333328</v>
      </c>
      <c r="D16" s="165"/>
      <c r="E16" s="165"/>
      <c r="H16" s="195">
        <f>H15*0.07</f>
        <v>64766.348074983063</v>
      </c>
      <c r="J16" s="195">
        <f>'2) By Category'!N217</f>
        <v>39250.037800827959</v>
      </c>
    </row>
    <row r="17" spans="2:10" s="91" customFormat="1" ht="30" customHeight="1" thickBot="1" x14ac:dyDescent="0.4">
      <c r="B17" s="172" t="s">
        <v>10</v>
      </c>
      <c r="C17" s="192">
        <f>SUM(C15:C16)</f>
        <v>989999.89136666653</v>
      </c>
      <c r="D17" s="165"/>
      <c r="E17" s="165"/>
      <c r="H17" s="192">
        <f>SUM(H15:H16)</f>
        <v>989999.89200331247</v>
      </c>
      <c r="J17" s="192">
        <f>'2) By Category'!N218</f>
        <v>599964.86352694163</v>
      </c>
    </row>
    <row r="18" spans="2:10" s="91" customFormat="1" ht="16" thickBot="1" x14ac:dyDescent="0.4"/>
    <row r="19" spans="2:10" s="91" customFormat="1" ht="15.5" x14ac:dyDescent="0.35">
      <c r="B19" s="400" t="s">
        <v>300</v>
      </c>
      <c r="C19" s="401"/>
      <c r="D19" s="401"/>
      <c r="E19" s="401"/>
      <c r="F19" s="402"/>
    </row>
    <row r="20" spans="2:10" ht="15.5" x14ac:dyDescent="0.35">
      <c r="B20" s="36"/>
      <c r="C20" s="34" t="s">
        <v>295</v>
      </c>
      <c r="D20" s="34" t="s">
        <v>364</v>
      </c>
      <c r="E20" s="34" t="s">
        <v>365</v>
      </c>
      <c r="F20" s="37" t="s">
        <v>301</v>
      </c>
    </row>
    <row r="21" spans="2:10" ht="15.5" x14ac:dyDescent="0.35">
      <c r="B21" s="36"/>
      <c r="C21" s="34">
        <f>'1) Budget Tables'!D13</f>
        <v>0</v>
      </c>
      <c r="D21" s="34"/>
      <c r="E21" s="34"/>
      <c r="F21" s="37"/>
    </row>
    <row r="22" spans="2:10" ht="23.25" customHeight="1" x14ac:dyDescent="0.35">
      <c r="B22" s="35" t="s">
        <v>302</v>
      </c>
      <c r="C22" s="33">
        <f>'1) Budget Tables'!D212</f>
        <v>346499.96197833325</v>
      </c>
      <c r="D22" s="33">
        <f>'1) Budget Tables'!E212</f>
        <v>0</v>
      </c>
      <c r="E22" s="33">
        <f>'1) Budget Tables'!F212</f>
        <v>0</v>
      </c>
      <c r="F22" s="13">
        <v>0.35</v>
      </c>
    </row>
    <row r="23" spans="2:10" ht="24.75" customHeight="1" x14ac:dyDescent="0.35">
      <c r="B23" s="35" t="s">
        <v>303</v>
      </c>
      <c r="C23" s="33">
        <f>'1) Budget Tables'!D213</f>
        <v>346499.96197833325</v>
      </c>
      <c r="D23" s="33">
        <f>'1) Budget Tables'!E213</f>
        <v>0</v>
      </c>
      <c r="E23" s="33">
        <f>'1) Budget Tables'!F213</f>
        <v>0</v>
      </c>
      <c r="F23" s="13">
        <v>0.35</v>
      </c>
    </row>
    <row r="24" spans="2:10" ht="24.75" customHeight="1" thickBot="1" x14ac:dyDescent="0.4">
      <c r="B24" s="14" t="s">
        <v>366</v>
      </c>
      <c r="C24" s="38">
        <f>'1) Budget Tables'!D214</f>
        <v>296999.96740999992</v>
      </c>
      <c r="D24" s="38"/>
      <c r="E24" s="38"/>
      <c r="F24" s="15">
        <v>0.3</v>
      </c>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4.5" x14ac:dyDescent="0.35"/>
  <sheetData>
    <row r="1" spans="1:2" x14ac:dyDescent="0.35">
      <c r="A1" s="92" t="s">
        <v>367</v>
      </c>
      <c r="B1" s="93" t="s">
        <v>368</v>
      </c>
    </row>
    <row r="2" spans="1:2" x14ac:dyDescent="0.35">
      <c r="A2" s="94" t="s">
        <v>369</v>
      </c>
      <c r="B2" s="95" t="s">
        <v>370</v>
      </c>
    </row>
    <row r="3" spans="1:2" x14ac:dyDescent="0.35">
      <c r="A3" s="94" t="s">
        <v>371</v>
      </c>
      <c r="B3" s="95" t="s">
        <v>372</v>
      </c>
    </row>
    <row r="4" spans="1:2" x14ac:dyDescent="0.35">
      <c r="A4" s="94" t="s">
        <v>373</v>
      </c>
      <c r="B4" s="95" t="s">
        <v>374</v>
      </c>
    </row>
    <row r="5" spans="1:2" x14ac:dyDescent="0.35">
      <c r="A5" s="94" t="s">
        <v>375</v>
      </c>
      <c r="B5" s="95" t="s">
        <v>376</v>
      </c>
    </row>
    <row r="6" spans="1:2" x14ac:dyDescent="0.35">
      <c r="A6" s="94" t="s">
        <v>377</v>
      </c>
      <c r="B6" s="95" t="s">
        <v>378</v>
      </c>
    </row>
    <row r="7" spans="1:2" x14ac:dyDescent="0.35">
      <c r="A7" s="94" t="s">
        <v>379</v>
      </c>
      <c r="B7" s="95" t="s">
        <v>380</v>
      </c>
    </row>
    <row r="8" spans="1:2" x14ac:dyDescent="0.35">
      <c r="A8" s="94" t="s">
        <v>381</v>
      </c>
      <c r="B8" s="95" t="s">
        <v>382</v>
      </c>
    </row>
    <row r="9" spans="1:2" x14ac:dyDescent="0.35">
      <c r="A9" s="94" t="s">
        <v>383</v>
      </c>
      <c r="B9" s="95" t="s">
        <v>384</v>
      </c>
    </row>
    <row r="10" spans="1:2" x14ac:dyDescent="0.35">
      <c r="A10" s="94" t="s">
        <v>385</v>
      </c>
      <c r="B10" s="95" t="s">
        <v>386</v>
      </c>
    </row>
    <row r="11" spans="1:2" x14ac:dyDescent="0.35">
      <c r="A11" s="94" t="s">
        <v>387</v>
      </c>
      <c r="B11" s="95" t="s">
        <v>388</v>
      </c>
    </row>
    <row r="12" spans="1:2" x14ac:dyDescent="0.35">
      <c r="A12" s="94" t="s">
        <v>389</v>
      </c>
      <c r="B12" s="95" t="s">
        <v>390</v>
      </c>
    </row>
    <row r="13" spans="1:2" x14ac:dyDescent="0.35">
      <c r="A13" s="94" t="s">
        <v>391</v>
      </c>
      <c r="B13" s="95" t="s">
        <v>392</v>
      </c>
    </row>
    <row r="14" spans="1:2" x14ac:dyDescent="0.35">
      <c r="A14" s="94" t="s">
        <v>393</v>
      </c>
      <c r="B14" s="95" t="s">
        <v>394</v>
      </c>
    </row>
    <row r="15" spans="1:2" x14ac:dyDescent="0.35">
      <c r="A15" s="94" t="s">
        <v>395</v>
      </c>
      <c r="B15" s="95" t="s">
        <v>396</v>
      </c>
    </row>
    <row r="16" spans="1:2" x14ac:dyDescent="0.35">
      <c r="A16" s="94" t="s">
        <v>397</v>
      </c>
      <c r="B16" s="95" t="s">
        <v>398</v>
      </c>
    </row>
    <row r="17" spans="1:2" x14ac:dyDescent="0.35">
      <c r="A17" s="94" t="s">
        <v>399</v>
      </c>
      <c r="B17" s="95" t="s">
        <v>400</v>
      </c>
    </row>
    <row r="18" spans="1:2" x14ac:dyDescent="0.35">
      <c r="A18" s="94" t="s">
        <v>401</v>
      </c>
      <c r="B18" s="95" t="s">
        <v>402</v>
      </c>
    </row>
    <row r="19" spans="1:2" x14ac:dyDescent="0.35">
      <c r="A19" s="94" t="s">
        <v>403</v>
      </c>
      <c r="B19" s="95" t="s">
        <v>404</v>
      </c>
    </row>
    <row r="20" spans="1:2" x14ac:dyDescent="0.35">
      <c r="A20" s="94" t="s">
        <v>405</v>
      </c>
      <c r="B20" s="95" t="s">
        <v>406</v>
      </c>
    </row>
    <row r="21" spans="1:2" x14ac:dyDescent="0.35">
      <c r="A21" s="94" t="s">
        <v>407</v>
      </c>
      <c r="B21" s="95" t="s">
        <v>408</v>
      </c>
    </row>
    <row r="22" spans="1:2" x14ac:dyDescent="0.35">
      <c r="A22" s="94" t="s">
        <v>409</v>
      </c>
      <c r="B22" s="95" t="s">
        <v>410</v>
      </c>
    </row>
    <row r="23" spans="1:2" x14ac:dyDescent="0.35">
      <c r="A23" s="94" t="s">
        <v>411</v>
      </c>
      <c r="B23" s="95" t="s">
        <v>412</v>
      </c>
    </row>
    <row r="24" spans="1:2" x14ac:dyDescent="0.35">
      <c r="A24" s="94" t="s">
        <v>413</v>
      </c>
      <c r="B24" s="95" t="s">
        <v>414</v>
      </c>
    </row>
    <row r="25" spans="1:2" x14ac:dyDescent="0.35">
      <c r="A25" s="94" t="s">
        <v>415</v>
      </c>
      <c r="B25" s="95" t="s">
        <v>416</v>
      </c>
    </row>
    <row r="26" spans="1:2" x14ac:dyDescent="0.35">
      <c r="A26" s="94" t="s">
        <v>417</v>
      </c>
      <c r="B26" s="95" t="s">
        <v>418</v>
      </c>
    </row>
    <row r="27" spans="1:2" x14ac:dyDescent="0.35">
      <c r="A27" s="94" t="s">
        <v>419</v>
      </c>
      <c r="B27" s="95" t="s">
        <v>420</v>
      </c>
    </row>
    <row r="28" spans="1:2" x14ac:dyDescent="0.35">
      <c r="A28" s="94" t="s">
        <v>421</v>
      </c>
      <c r="B28" s="95" t="s">
        <v>422</v>
      </c>
    </row>
    <row r="29" spans="1:2" x14ac:dyDescent="0.35">
      <c r="A29" s="94" t="s">
        <v>423</v>
      </c>
      <c r="B29" s="95" t="s">
        <v>424</v>
      </c>
    </row>
    <row r="30" spans="1:2" x14ac:dyDescent="0.35">
      <c r="A30" s="94" t="s">
        <v>425</v>
      </c>
      <c r="B30" s="95" t="s">
        <v>426</v>
      </c>
    </row>
    <row r="31" spans="1:2" x14ac:dyDescent="0.35">
      <c r="A31" s="94" t="s">
        <v>427</v>
      </c>
      <c r="B31" s="95" t="s">
        <v>428</v>
      </c>
    </row>
    <row r="32" spans="1:2" x14ac:dyDescent="0.35">
      <c r="A32" s="94" t="s">
        <v>429</v>
      </c>
      <c r="B32" s="95" t="s">
        <v>430</v>
      </c>
    </row>
    <row r="33" spans="1:2" x14ac:dyDescent="0.35">
      <c r="A33" s="94" t="s">
        <v>431</v>
      </c>
      <c r="B33" s="95" t="s">
        <v>432</v>
      </c>
    </row>
    <row r="34" spans="1:2" x14ac:dyDescent="0.35">
      <c r="A34" s="94" t="s">
        <v>433</v>
      </c>
      <c r="B34" s="95" t="s">
        <v>434</v>
      </c>
    </row>
    <row r="35" spans="1:2" x14ac:dyDescent="0.35">
      <c r="A35" s="94" t="s">
        <v>435</v>
      </c>
      <c r="B35" s="95" t="s">
        <v>436</v>
      </c>
    </row>
    <row r="36" spans="1:2" x14ac:dyDescent="0.35">
      <c r="A36" s="94" t="s">
        <v>437</v>
      </c>
      <c r="B36" s="95" t="s">
        <v>438</v>
      </c>
    </row>
    <row r="37" spans="1:2" x14ac:dyDescent="0.35">
      <c r="A37" s="94" t="s">
        <v>439</v>
      </c>
      <c r="B37" s="95" t="s">
        <v>440</v>
      </c>
    </row>
    <row r="38" spans="1:2" x14ac:dyDescent="0.35">
      <c r="A38" s="94" t="s">
        <v>441</v>
      </c>
      <c r="B38" s="95" t="s">
        <v>442</v>
      </c>
    </row>
    <row r="39" spans="1:2" x14ac:dyDescent="0.35">
      <c r="A39" s="94" t="s">
        <v>443</v>
      </c>
      <c r="B39" s="95" t="s">
        <v>444</v>
      </c>
    </row>
    <row r="40" spans="1:2" x14ac:dyDescent="0.35">
      <c r="A40" s="94" t="s">
        <v>445</v>
      </c>
      <c r="B40" s="95" t="s">
        <v>446</v>
      </c>
    </row>
    <row r="41" spans="1:2" x14ac:dyDescent="0.35">
      <c r="A41" s="94" t="s">
        <v>447</v>
      </c>
      <c r="B41" s="95" t="s">
        <v>448</v>
      </c>
    </row>
    <row r="42" spans="1:2" x14ac:dyDescent="0.35">
      <c r="A42" s="94" t="s">
        <v>449</v>
      </c>
      <c r="B42" s="95" t="s">
        <v>450</v>
      </c>
    </row>
    <row r="43" spans="1:2" x14ac:dyDescent="0.35">
      <c r="A43" s="94" t="s">
        <v>451</v>
      </c>
      <c r="B43" s="95" t="s">
        <v>452</v>
      </c>
    </row>
    <row r="44" spans="1:2" x14ac:dyDescent="0.35">
      <c r="A44" s="94" t="s">
        <v>453</v>
      </c>
      <c r="B44" s="95" t="s">
        <v>454</v>
      </c>
    </row>
    <row r="45" spans="1:2" x14ac:dyDescent="0.35">
      <c r="A45" s="94" t="s">
        <v>455</v>
      </c>
      <c r="B45" s="95" t="s">
        <v>456</v>
      </c>
    </row>
    <row r="46" spans="1:2" x14ac:dyDescent="0.35">
      <c r="A46" s="94" t="s">
        <v>457</v>
      </c>
      <c r="B46" s="95" t="s">
        <v>458</v>
      </c>
    </row>
    <row r="47" spans="1:2" x14ac:dyDescent="0.35">
      <c r="A47" s="94" t="s">
        <v>459</v>
      </c>
      <c r="B47" s="95" t="s">
        <v>460</v>
      </c>
    </row>
    <row r="48" spans="1:2" x14ac:dyDescent="0.35">
      <c r="A48" s="94" t="s">
        <v>461</v>
      </c>
      <c r="B48" s="95" t="s">
        <v>462</v>
      </c>
    </row>
    <row r="49" spans="1:2" x14ac:dyDescent="0.35">
      <c r="A49" s="94" t="s">
        <v>463</v>
      </c>
      <c r="B49" s="95" t="s">
        <v>464</v>
      </c>
    </row>
    <row r="50" spans="1:2" x14ac:dyDescent="0.35">
      <c r="A50" s="94" t="s">
        <v>465</v>
      </c>
      <c r="B50" s="95" t="s">
        <v>466</v>
      </c>
    </row>
    <row r="51" spans="1:2" x14ac:dyDescent="0.35">
      <c r="A51" s="94" t="s">
        <v>467</v>
      </c>
      <c r="B51" s="95" t="s">
        <v>468</v>
      </c>
    </row>
    <row r="52" spans="1:2" x14ac:dyDescent="0.35">
      <c r="A52" s="94" t="s">
        <v>469</v>
      </c>
      <c r="B52" s="95" t="s">
        <v>470</v>
      </c>
    </row>
    <row r="53" spans="1:2" x14ac:dyDescent="0.35">
      <c r="A53" s="94" t="s">
        <v>471</v>
      </c>
      <c r="B53" s="95" t="s">
        <v>472</v>
      </c>
    </row>
    <row r="54" spans="1:2" x14ac:dyDescent="0.35">
      <c r="A54" s="94" t="s">
        <v>473</v>
      </c>
      <c r="B54" s="95" t="s">
        <v>474</v>
      </c>
    </row>
    <row r="55" spans="1:2" x14ac:dyDescent="0.35">
      <c r="A55" s="94" t="s">
        <v>475</v>
      </c>
      <c r="B55" s="95" t="s">
        <v>476</v>
      </c>
    </row>
    <row r="56" spans="1:2" x14ac:dyDescent="0.35">
      <c r="A56" s="94" t="s">
        <v>477</v>
      </c>
      <c r="B56" s="95" t="s">
        <v>478</v>
      </c>
    </row>
    <row r="57" spans="1:2" x14ac:dyDescent="0.35">
      <c r="A57" s="94" t="s">
        <v>479</v>
      </c>
      <c r="B57" s="95" t="s">
        <v>480</v>
      </c>
    </row>
    <row r="58" spans="1:2" x14ac:dyDescent="0.35">
      <c r="A58" s="94" t="s">
        <v>481</v>
      </c>
      <c r="B58" s="95" t="s">
        <v>482</v>
      </c>
    </row>
    <row r="59" spans="1:2" x14ac:dyDescent="0.35">
      <c r="A59" s="94" t="s">
        <v>483</v>
      </c>
      <c r="B59" s="95" t="s">
        <v>484</v>
      </c>
    </row>
    <row r="60" spans="1:2" x14ac:dyDescent="0.35">
      <c r="A60" s="94" t="s">
        <v>485</v>
      </c>
      <c r="B60" s="95" t="s">
        <v>486</v>
      </c>
    </row>
    <row r="61" spans="1:2" x14ac:dyDescent="0.35">
      <c r="A61" s="94" t="s">
        <v>487</v>
      </c>
      <c r="B61" s="95" t="s">
        <v>488</v>
      </c>
    </row>
    <row r="62" spans="1:2" x14ac:dyDescent="0.35">
      <c r="A62" s="94" t="s">
        <v>489</v>
      </c>
      <c r="B62" s="95" t="s">
        <v>490</v>
      </c>
    </row>
    <row r="63" spans="1:2" x14ac:dyDescent="0.35">
      <c r="A63" s="94" t="s">
        <v>491</v>
      </c>
      <c r="B63" s="95" t="s">
        <v>492</v>
      </c>
    </row>
    <row r="64" spans="1:2" x14ac:dyDescent="0.35">
      <c r="A64" s="94" t="s">
        <v>493</v>
      </c>
      <c r="B64" s="95" t="s">
        <v>494</v>
      </c>
    </row>
    <row r="65" spans="1:2" x14ac:dyDescent="0.35">
      <c r="A65" s="94" t="s">
        <v>495</v>
      </c>
      <c r="B65" s="95" t="s">
        <v>496</v>
      </c>
    </row>
    <row r="66" spans="1:2" x14ac:dyDescent="0.35">
      <c r="A66" s="94" t="s">
        <v>497</v>
      </c>
      <c r="B66" s="95" t="s">
        <v>498</v>
      </c>
    </row>
    <row r="67" spans="1:2" x14ac:dyDescent="0.35">
      <c r="A67" s="94" t="s">
        <v>499</v>
      </c>
      <c r="B67" s="95" t="s">
        <v>500</v>
      </c>
    </row>
    <row r="68" spans="1:2" x14ac:dyDescent="0.35">
      <c r="A68" s="94" t="s">
        <v>501</v>
      </c>
      <c r="B68" s="95" t="s">
        <v>502</v>
      </c>
    </row>
    <row r="69" spans="1:2" x14ac:dyDescent="0.35">
      <c r="A69" s="94" t="s">
        <v>503</v>
      </c>
      <c r="B69" s="95" t="s">
        <v>504</v>
      </c>
    </row>
    <row r="70" spans="1:2" x14ac:dyDescent="0.35">
      <c r="A70" s="94" t="s">
        <v>505</v>
      </c>
      <c r="B70" s="95" t="s">
        <v>506</v>
      </c>
    </row>
    <row r="71" spans="1:2" x14ac:dyDescent="0.35">
      <c r="A71" s="94" t="s">
        <v>507</v>
      </c>
      <c r="B71" s="95" t="s">
        <v>508</v>
      </c>
    </row>
    <row r="72" spans="1:2" x14ac:dyDescent="0.35">
      <c r="A72" s="94" t="s">
        <v>509</v>
      </c>
      <c r="B72" s="95" t="s">
        <v>510</v>
      </c>
    </row>
    <row r="73" spans="1:2" x14ac:dyDescent="0.35">
      <c r="A73" s="94" t="s">
        <v>511</v>
      </c>
      <c r="B73" s="95" t="s">
        <v>512</v>
      </c>
    </row>
    <row r="74" spans="1:2" x14ac:dyDescent="0.35">
      <c r="A74" s="94" t="s">
        <v>513</v>
      </c>
      <c r="B74" s="95" t="s">
        <v>514</v>
      </c>
    </row>
    <row r="75" spans="1:2" x14ac:dyDescent="0.35">
      <c r="A75" s="94" t="s">
        <v>515</v>
      </c>
      <c r="B75" s="96" t="s">
        <v>516</v>
      </c>
    </row>
    <row r="76" spans="1:2" x14ac:dyDescent="0.35">
      <c r="A76" s="94" t="s">
        <v>517</v>
      </c>
      <c r="B76" s="96" t="s">
        <v>518</v>
      </c>
    </row>
    <row r="77" spans="1:2" x14ac:dyDescent="0.35">
      <c r="A77" s="94" t="s">
        <v>519</v>
      </c>
      <c r="B77" s="96" t="s">
        <v>520</v>
      </c>
    </row>
    <row r="78" spans="1:2" x14ac:dyDescent="0.35">
      <c r="A78" s="94" t="s">
        <v>521</v>
      </c>
      <c r="B78" s="96" t="s">
        <v>522</v>
      </c>
    </row>
    <row r="79" spans="1:2" x14ac:dyDescent="0.35">
      <c r="A79" s="94" t="s">
        <v>523</v>
      </c>
      <c r="B79" s="96" t="s">
        <v>524</v>
      </c>
    </row>
    <row r="80" spans="1:2" x14ac:dyDescent="0.35">
      <c r="A80" s="94" t="s">
        <v>525</v>
      </c>
      <c r="B80" s="96" t="s">
        <v>526</v>
      </c>
    </row>
    <row r="81" spans="1:2" x14ac:dyDescent="0.35">
      <c r="A81" s="94" t="s">
        <v>527</v>
      </c>
      <c r="B81" s="96" t="s">
        <v>528</v>
      </c>
    </row>
    <row r="82" spans="1:2" x14ac:dyDescent="0.35">
      <c r="A82" s="94" t="s">
        <v>529</v>
      </c>
      <c r="B82" s="96" t="s">
        <v>530</v>
      </c>
    </row>
    <row r="83" spans="1:2" x14ac:dyDescent="0.35">
      <c r="A83" s="94" t="s">
        <v>531</v>
      </c>
      <c r="B83" s="96" t="s">
        <v>532</v>
      </c>
    </row>
    <row r="84" spans="1:2" x14ac:dyDescent="0.35">
      <c r="A84" s="94" t="s">
        <v>533</v>
      </c>
      <c r="B84" s="96" t="s">
        <v>534</v>
      </c>
    </row>
    <row r="85" spans="1:2" x14ac:dyDescent="0.35">
      <c r="A85" s="94" t="s">
        <v>535</v>
      </c>
      <c r="B85" s="96" t="s">
        <v>536</v>
      </c>
    </row>
    <row r="86" spans="1:2" x14ac:dyDescent="0.35">
      <c r="A86" s="94" t="s">
        <v>537</v>
      </c>
      <c r="B86" s="96" t="s">
        <v>538</v>
      </c>
    </row>
    <row r="87" spans="1:2" x14ac:dyDescent="0.35">
      <c r="A87" s="94" t="s">
        <v>539</v>
      </c>
      <c r="B87" s="96" t="s">
        <v>540</v>
      </c>
    </row>
    <row r="88" spans="1:2" x14ac:dyDescent="0.35">
      <c r="A88" s="94" t="s">
        <v>541</v>
      </c>
      <c r="B88" s="96" t="s">
        <v>542</v>
      </c>
    </row>
    <row r="89" spans="1:2" x14ac:dyDescent="0.35">
      <c r="A89" s="94" t="s">
        <v>543</v>
      </c>
      <c r="B89" s="96" t="s">
        <v>544</v>
      </c>
    </row>
    <row r="90" spans="1:2" x14ac:dyDescent="0.35">
      <c r="A90" s="94" t="s">
        <v>545</v>
      </c>
      <c r="B90" s="96" t="s">
        <v>546</v>
      </c>
    </row>
    <row r="91" spans="1:2" x14ac:dyDescent="0.35">
      <c r="A91" s="94" t="s">
        <v>547</v>
      </c>
      <c r="B91" s="96" t="s">
        <v>548</v>
      </c>
    </row>
    <row r="92" spans="1:2" x14ac:dyDescent="0.35">
      <c r="A92" s="94" t="s">
        <v>549</v>
      </c>
      <c r="B92" s="96" t="s">
        <v>550</v>
      </c>
    </row>
    <row r="93" spans="1:2" x14ac:dyDescent="0.35">
      <c r="A93" s="94" t="s">
        <v>551</v>
      </c>
      <c r="B93" s="96" t="s">
        <v>552</v>
      </c>
    </row>
    <row r="94" spans="1:2" x14ac:dyDescent="0.35">
      <c r="A94" s="94" t="s">
        <v>553</v>
      </c>
      <c r="B94" s="96" t="s">
        <v>554</v>
      </c>
    </row>
    <row r="95" spans="1:2" x14ac:dyDescent="0.35">
      <c r="A95" s="94" t="s">
        <v>555</v>
      </c>
      <c r="B95" s="96" t="s">
        <v>556</v>
      </c>
    </row>
    <row r="96" spans="1:2" x14ac:dyDescent="0.35">
      <c r="A96" s="94" t="s">
        <v>557</v>
      </c>
      <c r="B96" s="96" t="s">
        <v>558</v>
      </c>
    </row>
    <row r="97" spans="1:2" x14ac:dyDescent="0.35">
      <c r="A97" s="94" t="s">
        <v>559</v>
      </c>
      <c r="B97" s="96" t="s">
        <v>560</v>
      </c>
    </row>
    <row r="98" spans="1:2" x14ac:dyDescent="0.35">
      <c r="A98" s="94" t="s">
        <v>561</v>
      </c>
      <c r="B98" s="96" t="s">
        <v>562</v>
      </c>
    </row>
    <row r="99" spans="1:2" x14ac:dyDescent="0.35">
      <c r="A99" s="94" t="s">
        <v>563</v>
      </c>
      <c r="B99" s="96" t="s">
        <v>564</v>
      </c>
    </row>
    <row r="100" spans="1:2" x14ac:dyDescent="0.35">
      <c r="A100" s="94" t="s">
        <v>565</v>
      </c>
      <c r="B100" s="96" t="s">
        <v>566</v>
      </c>
    </row>
    <row r="101" spans="1:2" x14ac:dyDescent="0.35">
      <c r="A101" s="94" t="s">
        <v>567</v>
      </c>
      <c r="B101" s="96" t="s">
        <v>568</v>
      </c>
    </row>
    <row r="102" spans="1:2" x14ac:dyDescent="0.35">
      <c r="A102" s="94" t="s">
        <v>569</v>
      </c>
      <c r="B102" s="96" t="s">
        <v>570</v>
      </c>
    </row>
    <row r="103" spans="1:2" x14ac:dyDescent="0.35">
      <c r="A103" s="94" t="s">
        <v>571</v>
      </c>
      <c r="B103" s="96" t="s">
        <v>572</v>
      </c>
    </row>
    <row r="104" spans="1:2" x14ac:dyDescent="0.35">
      <c r="A104" s="94" t="s">
        <v>573</v>
      </c>
      <c r="B104" s="96" t="s">
        <v>574</v>
      </c>
    </row>
    <row r="105" spans="1:2" x14ac:dyDescent="0.35">
      <c r="A105" s="94" t="s">
        <v>575</v>
      </c>
      <c r="B105" s="96" t="s">
        <v>576</v>
      </c>
    </row>
    <row r="106" spans="1:2" x14ac:dyDescent="0.35">
      <c r="A106" s="94" t="s">
        <v>577</v>
      </c>
      <c r="B106" s="96" t="s">
        <v>578</v>
      </c>
    </row>
    <row r="107" spans="1:2" x14ac:dyDescent="0.35">
      <c r="A107" s="94" t="s">
        <v>579</v>
      </c>
      <c r="B107" s="96" t="s">
        <v>580</v>
      </c>
    </row>
    <row r="108" spans="1:2" x14ac:dyDescent="0.35">
      <c r="A108" s="94" t="s">
        <v>581</v>
      </c>
      <c r="B108" s="96" t="s">
        <v>582</v>
      </c>
    </row>
    <row r="109" spans="1:2" x14ac:dyDescent="0.35">
      <c r="A109" s="94" t="s">
        <v>583</v>
      </c>
      <c r="B109" s="96" t="s">
        <v>584</v>
      </c>
    </row>
    <row r="110" spans="1:2" x14ac:dyDescent="0.35">
      <c r="A110" s="94" t="s">
        <v>585</v>
      </c>
      <c r="B110" s="96" t="s">
        <v>586</v>
      </c>
    </row>
    <row r="111" spans="1:2" x14ac:dyDescent="0.35">
      <c r="A111" s="94" t="s">
        <v>587</v>
      </c>
      <c r="B111" s="96" t="s">
        <v>588</v>
      </c>
    </row>
    <row r="112" spans="1:2" x14ac:dyDescent="0.35">
      <c r="A112" s="94" t="s">
        <v>589</v>
      </c>
      <c r="B112" s="96" t="s">
        <v>590</v>
      </c>
    </row>
    <row r="113" spans="1:2" x14ac:dyDescent="0.35">
      <c r="A113" s="94" t="s">
        <v>591</v>
      </c>
      <c r="B113" s="96" t="s">
        <v>592</v>
      </c>
    </row>
    <row r="114" spans="1:2" x14ac:dyDescent="0.35">
      <c r="A114" s="94" t="s">
        <v>593</v>
      </c>
      <c r="B114" s="96" t="s">
        <v>594</v>
      </c>
    </row>
    <row r="115" spans="1:2" x14ac:dyDescent="0.35">
      <c r="A115" s="94" t="s">
        <v>595</v>
      </c>
      <c r="B115" s="96" t="s">
        <v>596</v>
      </c>
    </row>
    <row r="116" spans="1:2" x14ac:dyDescent="0.35">
      <c r="A116" s="94" t="s">
        <v>597</v>
      </c>
      <c r="B116" s="96" t="s">
        <v>598</v>
      </c>
    </row>
    <row r="117" spans="1:2" x14ac:dyDescent="0.35">
      <c r="A117" s="94" t="s">
        <v>599</v>
      </c>
      <c r="B117" s="96" t="s">
        <v>600</v>
      </c>
    </row>
    <row r="118" spans="1:2" x14ac:dyDescent="0.35">
      <c r="A118" s="94" t="s">
        <v>601</v>
      </c>
      <c r="B118" s="96" t="s">
        <v>602</v>
      </c>
    </row>
    <row r="119" spans="1:2" x14ac:dyDescent="0.35">
      <c r="A119" s="94" t="s">
        <v>603</v>
      </c>
      <c r="B119" s="96" t="s">
        <v>604</v>
      </c>
    </row>
    <row r="120" spans="1:2" x14ac:dyDescent="0.35">
      <c r="A120" s="94" t="s">
        <v>605</v>
      </c>
      <c r="B120" s="96" t="s">
        <v>606</v>
      </c>
    </row>
    <row r="121" spans="1:2" x14ac:dyDescent="0.35">
      <c r="A121" s="94" t="s">
        <v>607</v>
      </c>
      <c r="B121" s="96" t="s">
        <v>608</v>
      </c>
    </row>
    <row r="122" spans="1:2" x14ac:dyDescent="0.35">
      <c r="A122" s="94" t="s">
        <v>609</v>
      </c>
      <c r="B122" s="96" t="s">
        <v>610</v>
      </c>
    </row>
    <row r="123" spans="1:2" x14ac:dyDescent="0.35">
      <c r="A123" s="94" t="s">
        <v>611</v>
      </c>
      <c r="B123" s="96" t="s">
        <v>612</v>
      </c>
    </row>
    <row r="124" spans="1:2" x14ac:dyDescent="0.35">
      <c r="A124" s="94" t="s">
        <v>613</v>
      </c>
      <c r="B124" s="96" t="s">
        <v>614</v>
      </c>
    </row>
    <row r="125" spans="1:2" x14ac:dyDescent="0.35">
      <c r="A125" s="94" t="s">
        <v>615</v>
      </c>
      <c r="B125" s="96" t="s">
        <v>616</v>
      </c>
    </row>
    <row r="126" spans="1:2" x14ac:dyDescent="0.35">
      <c r="A126" s="94" t="s">
        <v>617</v>
      </c>
      <c r="B126" s="96" t="s">
        <v>618</v>
      </c>
    </row>
    <row r="127" spans="1:2" x14ac:dyDescent="0.35">
      <c r="A127" s="94" t="s">
        <v>619</v>
      </c>
      <c r="B127" s="96" t="s">
        <v>620</v>
      </c>
    </row>
    <row r="128" spans="1:2" x14ac:dyDescent="0.35">
      <c r="A128" s="94" t="s">
        <v>621</v>
      </c>
      <c r="B128" s="96" t="s">
        <v>622</v>
      </c>
    </row>
    <row r="129" spans="1:2" x14ac:dyDescent="0.35">
      <c r="A129" s="94" t="s">
        <v>623</v>
      </c>
      <c r="B129" s="96" t="s">
        <v>624</v>
      </c>
    </row>
    <row r="130" spans="1:2" x14ac:dyDescent="0.35">
      <c r="A130" s="94" t="s">
        <v>625</v>
      </c>
      <c r="B130" s="96" t="s">
        <v>626</v>
      </c>
    </row>
    <row r="131" spans="1:2" x14ac:dyDescent="0.35">
      <c r="A131" s="94" t="s">
        <v>627</v>
      </c>
      <c r="B131" s="96" t="s">
        <v>628</v>
      </c>
    </row>
    <row r="132" spans="1:2" x14ac:dyDescent="0.35">
      <c r="A132" s="94" t="s">
        <v>629</v>
      </c>
      <c r="B132" s="96" t="s">
        <v>630</v>
      </c>
    </row>
    <row r="133" spans="1:2" x14ac:dyDescent="0.35">
      <c r="A133" s="94" t="s">
        <v>631</v>
      </c>
      <c r="B133" s="96" t="s">
        <v>632</v>
      </c>
    </row>
    <row r="134" spans="1:2" x14ac:dyDescent="0.35">
      <c r="A134" s="94" t="s">
        <v>633</v>
      </c>
      <c r="B134" s="96" t="s">
        <v>634</v>
      </c>
    </row>
    <row r="135" spans="1:2" x14ac:dyDescent="0.35">
      <c r="A135" s="94" t="s">
        <v>635</v>
      </c>
      <c r="B135" s="96" t="s">
        <v>636</v>
      </c>
    </row>
    <row r="136" spans="1:2" x14ac:dyDescent="0.35">
      <c r="A136" s="94" t="s">
        <v>637</v>
      </c>
      <c r="B136" s="96" t="s">
        <v>638</v>
      </c>
    </row>
    <row r="137" spans="1:2" x14ac:dyDescent="0.35">
      <c r="A137" s="94" t="s">
        <v>639</v>
      </c>
      <c r="B137" s="96" t="s">
        <v>640</v>
      </c>
    </row>
    <row r="138" spans="1:2" x14ac:dyDescent="0.35">
      <c r="A138" s="94" t="s">
        <v>641</v>
      </c>
      <c r="B138" s="96" t="s">
        <v>642</v>
      </c>
    </row>
    <row r="139" spans="1:2" x14ac:dyDescent="0.35">
      <c r="A139" s="94" t="s">
        <v>643</v>
      </c>
      <c r="B139" s="96" t="s">
        <v>644</v>
      </c>
    </row>
    <row r="140" spans="1:2" x14ac:dyDescent="0.35">
      <c r="A140" s="94" t="s">
        <v>645</v>
      </c>
      <c r="B140" s="96" t="s">
        <v>646</v>
      </c>
    </row>
    <row r="141" spans="1:2" x14ac:dyDescent="0.35">
      <c r="A141" s="94" t="s">
        <v>647</v>
      </c>
      <c r="B141" s="96" t="s">
        <v>648</v>
      </c>
    </row>
    <row r="142" spans="1:2" x14ac:dyDescent="0.35">
      <c r="A142" s="94" t="s">
        <v>649</v>
      </c>
      <c r="B142" s="96" t="s">
        <v>650</v>
      </c>
    </row>
    <row r="143" spans="1:2" x14ac:dyDescent="0.35">
      <c r="A143" s="94" t="s">
        <v>651</v>
      </c>
      <c r="B143" s="96" t="s">
        <v>652</v>
      </c>
    </row>
    <row r="144" spans="1:2" x14ac:dyDescent="0.35">
      <c r="A144" s="94" t="s">
        <v>653</v>
      </c>
      <c r="B144" s="97" t="s">
        <v>654</v>
      </c>
    </row>
    <row r="145" spans="1:2" x14ac:dyDescent="0.35">
      <c r="A145" s="94" t="s">
        <v>655</v>
      </c>
      <c r="B145" s="96" t="s">
        <v>656</v>
      </c>
    </row>
    <row r="146" spans="1:2" x14ac:dyDescent="0.35">
      <c r="A146" s="94" t="s">
        <v>657</v>
      </c>
      <c r="B146" s="96" t="s">
        <v>658</v>
      </c>
    </row>
    <row r="147" spans="1:2" x14ac:dyDescent="0.35">
      <c r="A147" s="94" t="s">
        <v>659</v>
      </c>
      <c r="B147" s="96" t="s">
        <v>660</v>
      </c>
    </row>
    <row r="148" spans="1:2" x14ac:dyDescent="0.35">
      <c r="A148" s="94" t="s">
        <v>661</v>
      </c>
      <c r="B148" s="96" t="s">
        <v>662</v>
      </c>
    </row>
    <row r="149" spans="1:2" x14ac:dyDescent="0.35">
      <c r="A149" s="94" t="s">
        <v>663</v>
      </c>
      <c r="B149" s="96" t="s">
        <v>664</v>
      </c>
    </row>
    <row r="150" spans="1:2" x14ac:dyDescent="0.35">
      <c r="A150" s="94" t="s">
        <v>665</v>
      </c>
      <c r="B150" s="96" t="s">
        <v>666</v>
      </c>
    </row>
    <row r="151" spans="1:2" x14ac:dyDescent="0.35">
      <c r="A151" s="94" t="s">
        <v>667</v>
      </c>
      <c r="B151" s="96" t="s">
        <v>668</v>
      </c>
    </row>
    <row r="152" spans="1:2" x14ac:dyDescent="0.35">
      <c r="A152" s="94" t="s">
        <v>669</v>
      </c>
      <c r="B152" s="96" t="s">
        <v>670</v>
      </c>
    </row>
    <row r="153" spans="1:2" x14ac:dyDescent="0.35">
      <c r="A153" s="94" t="s">
        <v>671</v>
      </c>
      <c r="B153" s="96" t="s">
        <v>672</v>
      </c>
    </row>
    <row r="154" spans="1:2" x14ac:dyDescent="0.35">
      <c r="A154" s="94" t="s">
        <v>673</v>
      </c>
      <c r="B154" s="96" t="s">
        <v>674</v>
      </c>
    </row>
    <row r="155" spans="1:2" x14ac:dyDescent="0.35">
      <c r="A155" s="94" t="s">
        <v>675</v>
      </c>
      <c r="B155" s="96" t="s">
        <v>676</v>
      </c>
    </row>
    <row r="156" spans="1:2" x14ac:dyDescent="0.35">
      <c r="A156" s="94" t="s">
        <v>677</v>
      </c>
      <c r="B156" s="96" t="s">
        <v>678</v>
      </c>
    </row>
    <row r="157" spans="1:2" x14ac:dyDescent="0.35">
      <c r="A157" s="94" t="s">
        <v>679</v>
      </c>
      <c r="B157" s="96" t="s">
        <v>680</v>
      </c>
    </row>
    <row r="158" spans="1:2" x14ac:dyDescent="0.35">
      <c r="A158" s="94" t="s">
        <v>681</v>
      </c>
      <c r="B158" s="96" t="s">
        <v>682</v>
      </c>
    </row>
    <row r="159" spans="1:2" x14ac:dyDescent="0.35">
      <c r="A159" s="94" t="s">
        <v>683</v>
      </c>
      <c r="B159" s="96" t="s">
        <v>684</v>
      </c>
    </row>
    <row r="160" spans="1:2" x14ac:dyDescent="0.35">
      <c r="A160" s="94" t="s">
        <v>685</v>
      </c>
      <c r="B160" s="96" t="s">
        <v>686</v>
      </c>
    </row>
    <row r="161" spans="1:2" x14ac:dyDescent="0.35">
      <c r="A161" s="94" t="s">
        <v>687</v>
      </c>
      <c r="B161" s="96" t="s">
        <v>688</v>
      </c>
    </row>
    <row r="162" spans="1:2" x14ac:dyDescent="0.35">
      <c r="A162" s="94" t="s">
        <v>689</v>
      </c>
      <c r="B162" s="96" t="s">
        <v>690</v>
      </c>
    </row>
    <row r="163" spans="1:2" x14ac:dyDescent="0.35">
      <c r="A163" s="94" t="s">
        <v>691</v>
      </c>
      <c r="B163" s="96" t="s">
        <v>692</v>
      </c>
    </row>
    <row r="164" spans="1:2" x14ac:dyDescent="0.35">
      <c r="A164" s="94" t="s">
        <v>693</v>
      </c>
      <c r="B164" s="96" t="s">
        <v>694</v>
      </c>
    </row>
    <row r="165" spans="1:2" x14ac:dyDescent="0.35">
      <c r="A165" s="94" t="s">
        <v>695</v>
      </c>
      <c r="B165" s="96" t="s">
        <v>696</v>
      </c>
    </row>
    <row r="166" spans="1:2" x14ac:dyDescent="0.35">
      <c r="A166" s="94" t="s">
        <v>697</v>
      </c>
      <c r="B166" s="96" t="s">
        <v>698</v>
      </c>
    </row>
    <row r="167" spans="1:2" x14ac:dyDescent="0.35">
      <c r="A167" s="94" t="s">
        <v>699</v>
      </c>
      <c r="B167" s="96" t="s">
        <v>700</v>
      </c>
    </row>
    <row r="168" spans="1:2" x14ac:dyDescent="0.35">
      <c r="A168" s="94" t="s">
        <v>701</v>
      </c>
      <c r="B168" s="96" t="s">
        <v>702</v>
      </c>
    </row>
    <row r="169" spans="1:2" x14ac:dyDescent="0.35">
      <c r="A169" s="94" t="s">
        <v>703</v>
      </c>
      <c r="B169" s="96" t="s">
        <v>704</v>
      </c>
    </row>
    <row r="170" spans="1:2" x14ac:dyDescent="0.35">
      <c r="A170" s="94" t="s">
        <v>705</v>
      </c>
      <c r="B170" s="96" t="s">
        <v>706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076DD44689EA4FA666D1303A2AC8BD" ma:contentTypeVersion="2" ma:contentTypeDescription="Create a new document." ma:contentTypeScope="" ma:versionID="13bd258e242eed93f5f9b59648b5ae9d">
  <xsd:schema xmlns:xsd="http://www.w3.org/2001/XMLSchema" xmlns:xs="http://www.w3.org/2001/XMLSchema" xmlns:p="http://schemas.microsoft.com/office/2006/metadata/properties" targetNamespace="http://schemas.microsoft.com/office/2006/metadata/properties" ma:root="true" ma:fieldsID="485d9c9a1019e9719fd14650aa5c1d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3ABE5F-0402-4FCD-8B74-4A8EA8C9A7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8CF208-84CE-4196-A377-9A539CAEC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F043759-C86C-4A48-92CB-D21126823B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UNRCO</cp:lastModifiedBy>
  <cp:revision/>
  <dcterms:created xsi:type="dcterms:W3CDTF">2017-11-15T21:17:43Z</dcterms:created>
  <dcterms:modified xsi:type="dcterms:W3CDTF">2021-07-05T07:21:42Z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0x01010020076DD44689EA4FA666D1303A2AC8BD</vt:lpwstr>
  </property>
</Properties>
</file>